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915" windowHeight="7815"/>
  </bookViews>
  <sheets>
    <sheet name="Sheet1" sheetId="1" r:id="rId1"/>
    <sheet name="dinam de germinacion" sheetId="2" r:id="rId2"/>
    <sheet name="velocidad de germinacion" sheetId="4" r:id="rId3"/>
    <sheet name="TM y tasa de germinacion" sheetId="7" r:id="rId4"/>
    <sheet name="indice de vigor" sheetId="6" r:id="rId5"/>
  </sheets>
  <calcPr calcId="124519"/>
</workbook>
</file>

<file path=xl/calcChain.xml><?xml version="1.0" encoding="utf-8"?>
<calcChain xmlns="http://schemas.openxmlformats.org/spreadsheetml/2006/main">
  <c r="X63" i="6"/>
  <c r="Y63"/>
  <c r="Z63"/>
  <c r="AA63"/>
  <c r="AB63"/>
  <c r="AC63"/>
  <c r="AD63"/>
  <c r="AE63"/>
  <c r="X62"/>
  <c r="Y62"/>
  <c r="Z62"/>
  <c r="AA62"/>
  <c r="AB62"/>
  <c r="AC62"/>
  <c r="AD62"/>
  <c r="AE62"/>
  <c r="X61"/>
  <c r="Y61"/>
  <c r="Z61"/>
  <c r="AA61"/>
  <c r="AB61"/>
  <c r="AC61"/>
  <c r="AD61"/>
  <c r="AE61"/>
  <c r="W62"/>
  <c r="W63" s="1"/>
  <c r="W6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AB41"/>
  <c r="X41"/>
  <c r="Y41"/>
  <c r="Z41"/>
  <c r="AA41"/>
  <c r="AC41"/>
  <c r="AD41"/>
  <c r="AE41"/>
  <c r="W41"/>
  <c r="D63"/>
  <c r="E63"/>
  <c r="F63"/>
  <c r="G63"/>
  <c r="H63"/>
  <c r="I63"/>
  <c r="J63"/>
  <c r="K63"/>
  <c r="D62"/>
  <c r="E62"/>
  <c r="F62"/>
  <c r="G62"/>
  <c r="H62"/>
  <c r="I62"/>
  <c r="J62"/>
  <c r="K62"/>
  <c r="D61"/>
  <c r="E61"/>
  <c r="F61"/>
  <c r="G61"/>
  <c r="H61"/>
  <c r="I61"/>
  <c r="J61"/>
  <c r="K61"/>
  <c r="C61"/>
  <c r="C63"/>
  <c r="C62"/>
  <c r="N63"/>
  <c r="O63"/>
  <c r="P63"/>
  <c r="Q63"/>
  <c r="R63"/>
  <c r="S63"/>
  <c r="T63"/>
  <c r="U63"/>
  <c r="N62"/>
  <c r="O62"/>
  <c r="P62"/>
  <c r="Q62"/>
  <c r="R62"/>
  <c r="S62"/>
  <c r="T62"/>
  <c r="U62"/>
  <c r="N61"/>
  <c r="O61"/>
  <c r="P61"/>
  <c r="Q61"/>
  <c r="R61"/>
  <c r="S61"/>
  <c r="T61"/>
  <c r="U61"/>
  <c r="M63"/>
  <c r="M62"/>
  <c r="M61"/>
  <c r="T158" i="7"/>
  <c r="U158"/>
  <c r="T157"/>
  <c r="U157"/>
  <c r="T156"/>
  <c r="U156"/>
  <c r="U147"/>
  <c r="U148"/>
  <c r="U149"/>
  <c r="U150"/>
  <c r="U151"/>
  <c r="U152"/>
  <c r="U153"/>
  <c r="U154"/>
  <c r="U155"/>
  <c r="T147"/>
  <c r="T148"/>
  <c r="T149"/>
  <c r="T150"/>
  <c r="T151"/>
  <c r="T152"/>
  <c r="T153"/>
  <c r="T154"/>
  <c r="T155"/>
  <c r="T146"/>
  <c r="U146"/>
  <c r="R147"/>
  <c r="R148"/>
  <c r="R149"/>
  <c r="R150"/>
  <c r="R151"/>
  <c r="R152"/>
  <c r="R153"/>
  <c r="R154"/>
  <c r="R155"/>
  <c r="R146"/>
  <c r="Q147"/>
  <c r="Q148"/>
  <c r="Q149"/>
  <c r="Q150"/>
  <c r="Q151"/>
  <c r="Q152"/>
  <c r="Q153"/>
  <c r="Q154"/>
  <c r="Q155"/>
  <c r="Q146"/>
  <c r="P147"/>
  <c r="P148"/>
  <c r="P149"/>
  <c r="P150"/>
  <c r="P151"/>
  <c r="P152"/>
  <c r="P153"/>
  <c r="P154"/>
  <c r="P155"/>
  <c r="P146"/>
  <c r="O147"/>
  <c r="O148"/>
  <c r="O149"/>
  <c r="O150"/>
  <c r="O151"/>
  <c r="O152"/>
  <c r="O153"/>
  <c r="O154"/>
  <c r="O155"/>
  <c r="O146"/>
  <c r="N147"/>
  <c r="N148"/>
  <c r="N149"/>
  <c r="N150"/>
  <c r="N151"/>
  <c r="N152"/>
  <c r="N153"/>
  <c r="N154"/>
  <c r="N155"/>
  <c r="N146"/>
  <c r="T141"/>
  <c r="U141"/>
  <c r="T140"/>
  <c r="U140"/>
  <c r="T139"/>
  <c r="U139"/>
  <c r="U130"/>
  <c r="U131"/>
  <c r="U132"/>
  <c r="U133"/>
  <c r="U134"/>
  <c r="U135"/>
  <c r="U136"/>
  <c r="U137"/>
  <c r="U138"/>
  <c r="T130"/>
  <c r="T131"/>
  <c r="T132"/>
  <c r="T133"/>
  <c r="T134"/>
  <c r="T135"/>
  <c r="T136"/>
  <c r="T137"/>
  <c r="T138"/>
  <c r="T129"/>
  <c r="U129"/>
  <c r="R130"/>
  <c r="R131"/>
  <c r="R132"/>
  <c r="R133"/>
  <c r="R134"/>
  <c r="R135"/>
  <c r="R136"/>
  <c r="R137"/>
  <c r="R138"/>
  <c r="R129"/>
  <c r="Q130"/>
  <c r="Q131"/>
  <c r="Q132"/>
  <c r="Q133"/>
  <c r="Q134"/>
  <c r="Q135"/>
  <c r="Q136"/>
  <c r="Q137"/>
  <c r="Q138"/>
  <c r="Q129"/>
  <c r="P130"/>
  <c r="P131"/>
  <c r="P132"/>
  <c r="P133"/>
  <c r="P134"/>
  <c r="P135"/>
  <c r="P136"/>
  <c r="P137"/>
  <c r="P138"/>
  <c r="P129"/>
  <c r="O130"/>
  <c r="O131"/>
  <c r="O132"/>
  <c r="O133"/>
  <c r="O134"/>
  <c r="O135"/>
  <c r="O136"/>
  <c r="O137"/>
  <c r="O138"/>
  <c r="O129"/>
  <c r="N130"/>
  <c r="N131"/>
  <c r="N132"/>
  <c r="N133"/>
  <c r="N134"/>
  <c r="N135"/>
  <c r="N136"/>
  <c r="N137"/>
  <c r="N138"/>
  <c r="N129"/>
  <c r="T124"/>
  <c r="U124"/>
  <c r="T123"/>
  <c r="U123"/>
  <c r="T122"/>
  <c r="U122"/>
  <c r="U113"/>
  <c r="U114"/>
  <c r="U115"/>
  <c r="U116"/>
  <c r="U117"/>
  <c r="U118"/>
  <c r="U119"/>
  <c r="U120"/>
  <c r="U121"/>
  <c r="T113"/>
  <c r="T114"/>
  <c r="T115"/>
  <c r="T116"/>
  <c r="T117"/>
  <c r="T118"/>
  <c r="T119"/>
  <c r="T120"/>
  <c r="T121"/>
  <c r="T112"/>
  <c r="U112"/>
  <c r="R113"/>
  <c r="R114"/>
  <c r="R115"/>
  <c r="R116"/>
  <c r="R117"/>
  <c r="R118"/>
  <c r="R119"/>
  <c r="R120"/>
  <c r="R121"/>
  <c r="R112"/>
  <c r="Q113"/>
  <c r="Q114"/>
  <c r="Q115"/>
  <c r="Q116"/>
  <c r="Q117"/>
  <c r="Q118"/>
  <c r="Q119"/>
  <c r="Q120"/>
  <c r="Q121"/>
  <c r="Q112"/>
  <c r="P113"/>
  <c r="P114"/>
  <c r="P115"/>
  <c r="P116"/>
  <c r="P117"/>
  <c r="P118"/>
  <c r="P119"/>
  <c r="P120"/>
  <c r="P121"/>
  <c r="P112"/>
  <c r="O113"/>
  <c r="O114"/>
  <c r="O115"/>
  <c r="O116"/>
  <c r="O117"/>
  <c r="O118"/>
  <c r="O119"/>
  <c r="O120"/>
  <c r="O121"/>
  <c r="O112"/>
  <c r="N113"/>
  <c r="N114"/>
  <c r="N115"/>
  <c r="N116"/>
  <c r="N117"/>
  <c r="N118"/>
  <c r="N119"/>
  <c r="N120"/>
  <c r="N121"/>
  <c r="N112"/>
  <c r="T107"/>
  <c r="U107"/>
  <c r="T106"/>
  <c r="U106"/>
  <c r="T105"/>
  <c r="U105"/>
  <c r="U96"/>
  <c r="U97"/>
  <c r="U98"/>
  <c r="U99"/>
  <c r="U100"/>
  <c r="U101"/>
  <c r="U102"/>
  <c r="U103"/>
  <c r="U104"/>
  <c r="T96"/>
  <c r="T97"/>
  <c r="T98"/>
  <c r="T99"/>
  <c r="T100"/>
  <c r="T101"/>
  <c r="T102"/>
  <c r="T103"/>
  <c r="T104"/>
  <c r="T95"/>
  <c r="U95"/>
  <c r="R96"/>
  <c r="R97"/>
  <c r="R98"/>
  <c r="R99"/>
  <c r="R100"/>
  <c r="R101"/>
  <c r="R102"/>
  <c r="R103"/>
  <c r="R104"/>
  <c r="R95"/>
  <c r="Q96"/>
  <c r="Q97"/>
  <c r="Q98"/>
  <c r="Q99"/>
  <c r="Q100"/>
  <c r="Q101"/>
  <c r="Q102"/>
  <c r="Q103"/>
  <c r="Q104"/>
  <c r="Q95"/>
  <c r="P96"/>
  <c r="P97"/>
  <c r="P98"/>
  <c r="P99"/>
  <c r="P100"/>
  <c r="P101"/>
  <c r="P102"/>
  <c r="P103"/>
  <c r="P104"/>
  <c r="P95"/>
  <c r="O96"/>
  <c r="O97"/>
  <c r="O98"/>
  <c r="O99"/>
  <c r="O100"/>
  <c r="O101"/>
  <c r="O102"/>
  <c r="O103"/>
  <c r="O104"/>
  <c r="O95"/>
  <c r="N96"/>
  <c r="N97"/>
  <c r="N98"/>
  <c r="N99"/>
  <c r="N100"/>
  <c r="N101"/>
  <c r="N102"/>
  <c r="N103"/>
  <c r="N104"/>
  <c r="N95"/>
  <c r="T90"/>
  <c r="U90"/>
  <c r="T89"/>
  <c r="U89"/>
  <c r="T88"/>
  <c r="U88"/>
  <c r="U79"/>
  <c r="U80"/>
  <c r="U81"/>
  <c r="U82"/>
  <c r="U83"/>
  <c r="U84"/>
  <c r="U85"/>
  <c r="U86"/>
  <c r="U87"/>
  <c r="T79"/>
  <c r="T80"/>
  <c r="T81"/>
  <c r="T82"/>
  <c r="T83"/>
  <c r="T84"/>
  <c r="T85"/>
  <c r="T86"/>
  <c r="T87"/>
  <c r="T78"/>
  <c r="U78"/>
  <c r="R79"/>
  <c r="R80"/>
  <c r="R81"/>
  <c r="R82"/>
  <c r="R83"/>
  <c r="R84"/>
  <c r="R85"/>
  <c r="R86"/>
  <c r="R87"/>
  <c r="R78"/>
  <c r="Q79"/>
  <c r="Q80"/>
  <c r="Q81"/>
  <c r="Q82"/>
  <c r="Q83"/>
  <c r="Q84"/>
  <c r="Q85"/>
  <c r="Q86"/>
  <c r="Q87"/>
  <c r="Q78"/>
  <c r="P79"/>
  <c r="P80"/>
  <c r="P81"/>
  <c r="P82"/>
  <c r="P83"/>
  <c r="P84"/>
  <c r="P85"/>
  <c r="P86"/>
  <c r="P87"/>
  <c r="P78"/>
  <c r="O79"/>
  <c r="O80"/>
  <c r="O81"/>
  <c r="O82"/>
  <c r="O83"/>
  <c r="O84"/>
  <c r="O85"/>
  <c r="O86"/>
  <c r="O87"/>
  <c r="O78"/>
  <c r="N79"/>
  <c r="N80"/>
  <c r="N81"/>
  <c r="N82"/>
  <c r="N83"/>
  <c r="N84"/>
  <c r="N85"/>
  <c r="N86"/>
  <c r="N87"/>
  <c r="N78"/>
  <c r="T74"/>
  <c r="U74"/>
  <c r="T73"/>
  <c r="U73"/>
  <c r="T72"/>
  <c r="U72"/>
  <c r="U63"/>
  <c r="U64"/>
  <c r="U65"/>
  <c r="U66"/>
  <c r="U67"/>
  <c r="U68"/>
  <c r="U69"/>
  <c r="U70"/>
  <c r="U71"/>
  <c r="T63"/>
  <c r="T64"/>
  <c r="T65"/>
  <c r="T66"/>
  <c r="T67"/>
  <c r="T68"/>
  <c r="T69"/>
  <c r="T70"/>
  <c r="T71"/>
  <c r="T62"/>
  <c r="U62"/>
  <c r="R63"/>
  <c r="R64"/>
  <c r="R65"/>
  <c r="R66"/>
  <c r="R67"/>
  <c r="R68"/>
  <c r="R69"/>
  <c r="R70"/>
  <c r="R71"/>
  <c r="R62"/>
  <c r="S62" s="1"/>
  <c r="Q63"/>
  <c r="Q64"/>
  <c r="Q65"/>
  <c r="Q66"/>
  <c r="Q67"/>
  <c r="Q68"/>
  <c r="Q69"/>
  <c r="Q70"/>
  <c r="Q71"/>
  <c r="Q62"/>
  <c r="P67"/>
  <c r="P63"/>
  <c r="P64"/>
  <c r="P65"/>
  <c r="P66"/>
  <c r="P68"/>
  <c r="P69"/>
  <c r="P70"/>
  <c r="P71"/>
  <c r="P62"/>
  <c r="O63"/>
  <c r="O64"/>
  <c r="O65"/>
  <c r="O66"/>
  <c r="O67"/>
  <c r="O68"/>
  <c r="O69"/>
  <c r="O70"/>
  <c r="O71"/>
  <c r="O62"/>
  <c r="N63"/>
  <c r="N64"/>
  <c r="N65"/>
  <c r="N66"/>
  <c r="N67"/>
  <c r="N68"/>
  <c r="N69"/>
  <c r="N70"/>
  <c r="N71"/>
  <c r="N62"/>
  <c r="T59"/>
  <c r="U59"/>
  <c r="T58"/>
  <c r="U58"/>
  <c r="T57"/>
  <c r="U57"/>
  <c r="U48"/>
  <c r="U49"/>
  <c r="U50"/>
  <c r="U51"/>
  <c r="U52"/>
  <c r="U53"/>
  <c r="U54"/>
  <c r="U55"/>
  <c r="U56"/>
  <c r="T48"/>
  <c r="T49"/>
  <c r="T50"/>
  <c r="T51"/>
  <c r="T52"/>
  <c r="T53"/>
  <c r="T54"/>
  <c r="T55"/>
  <c r="T56"/>
  <c r="T47"/>
  <c r="U47"/>
  <c r="R48"/>
  <c r="R49"/>
  <c r="R50"/>
  <c r="R51"/>
  <c r="R52"/>
  <c r="R53"/>
  <c r="R54"/>
  <c r="R55"/>
  <c r="R56"/>
  <c r="R47"/>
  <c r="Q48"/>
  <c r="Q49"/>
  <c r="Q50"/>
  <c r="Q51"/>
  <c r="Q52"/>
  <c r="Q53"/>
  <c r="Q54"/>
  <c r="Q55"/>
  <c r="Q56"/>
  <c r="Q47"/>
  <c r="P48"/>
  <c r="P49"/>
  <c r="P50"/>
  <c r="P51"/>
  <c r="P52"/>
  <c r="P53"/>
  <c r="P54"/>
  <c r="P55"/>
  <c r="P56"/>
  <c r="P47"/>
  <c r="O48"/>
  <c r="O49"/>
  <c r="O50"/>
  <c r="O51"/>
  <c r="O52"/>
  <c r="O53"/>
  <c r="O54"/>
  <c r="O55"/>
  <c r="O56"/>
  <c r="O47"/>
  <c r="S47" s="1"/>
  <c r="N48"/>
  <c r="N49"/>
  <c r="N50"/>
  <c r="N51"/>
  <c r="N52"/>
  <c r="N53"/>
  <c r="N54"/>
  <c r="N55"/>
  <c r="N56"/>
  <c r="N47"/>
  <c r="T45"/>
  <c r="U45"/>
  <c r="T44"/>
  <c r="U44"/>
  <c r="T43"/>
  <c r="U43"/>
  <c r="U34"/>
  <c r="U35"/>
  <c r="U36"/>
  <c r="U37"/>
  <c r="U38"/>
  <c r="U39"/>
  <c r="U40"/>
  <c r="U41"/>
  <c r="U42"/>
  <c r="T34"/>
  <c r="T35"/>
  <c r="T36"/>
  <c r="T37"/>
  <c r="T38"/>
  <c r="T39"/>
  <c r="T40"/>
  <c r="T41"/>
  <c r="T42"/>
  <c r="T33"/>
  <c r="U33"/>
  <c r="Q33"/>
  <c r="R34"/>
  <c r="R35"/>
  <c r="R36"/>
  <c r="R37"/>
  <c r="R38"/>
  <c r="R39"/>
  <c r="R40"/>
  <c r="R41"/>
  <c r="R42"/>
  <c r="R33"/>
  <c r="P33"/>
  <c r="Q34"/>
  <c r="Q35"/>
  <c r="Q36"/>
  <c r="Q37"/>
  <c r="Q38"/>
  <c r="Q39"/>
  <c r="Q40"/>
  <c r="Q41"/>
  <c r="Q42"/>
  <c r="P34"/>
  <c r="P35"/>
  <c r="P36"/>
  <c r="P37"/>
  <c r="P38"/>
  <c r="P39"/>
  <c r="P40"/>
  <c r="P41"/>
  <c r="P42"/>
  <c r="O34"/>
  <c r="O35"/>
  <c r="O36"/>
  <c r="O37"/>
  <c r="O38"/>
  <c r="O39"/>
  <c r="O40"/>
  <c r="O41"/>
  <c r="O42"/>
  <c r="O33"/>
  <c r="N34"/>
  <c r="N35"/>
  <c r="N36"/>
  <c r="N37"/>
  <c r="N38"/>
  <c r="N39"/>
  <c r="N40"/>
  <c r="N41"/>
  <c r="N42"/>
  <c r="N33"/>
  <c r="T30"/>
  <c r="U30"/>
  <c r="T29"/>
  <c r="U29"/>
  <c r="T28"/>
  <c r="U28"/>
  <c r="U19"/>
  <c r="U20"/>
  <c r="U21"/>
  <c r="U22"/>
  <c r="U23"/>
  <c r="U24"/>
  <c r="U25"/>
  <c r="U26"/>
  <c r="U27"/>
  <c r="U18"/>
  <c r="T19"/>
  <c r="T20"/>
  <c r="T21"/>
  <c r="T22"/>
  <c r="T23"/>
  <c r="T24"/>
  <c r="T25"/>
  <c r="T26"/>
  <c r="T27"/>
  <c r="T18"/>
  <c r="R18"/>
  <c r="Q19"/>
  <c r="Q20"/>
  <c r="Q21"/>
  <c r="Q22"/>
  <c r="Q23"/>
  <c r="Q24"/>
  <c r="Q25"/>
  <c r="Q26"/>
  <c r="Q27"/>
  <c r="Q18"/>
  <c r="P19"/>
  <c r="P20"/>
  <c r="P21"/>
  <c r="P22"/>
  <c r="P23"/>
  <c r="P24"/>
  <c r="P25"/>
  <c r="P26"/>
  <c r="P27"/>
  <c r="P18"/>
  <c r="O19"/>
  <c r="O20"/>
  <c r="O21"/>
  <c r="O22"/>
  <c r="O23"/>
  <c r="O24"/>
  <c r="O25"/>
  <c r="O26"/>
  <c r="O27"/>
  <c r="O18"/>
  <c r="N19"/>
  <c r="N20"/>
  <c r="N21"/>
  <c r="N22"/>
  <c r="N23"/>
  <c r="N24"/>
  <c r="N25"/>
  <c r="N26"/>
  <c r="N27"/>
  <c r="N18"/>
  <c r="S155"/>
  <c r="S154"/>
  <c r="S153"/>
  <c r="S152"/>
  <c r="S151"/>
  <c r="S150"/>
  <c r="S149"/>
  <c r="S148"/>
  <c r="S147"/>
  <c r="S146"/>
  <c r="S138"/>
  <c r="S137"/>
  <c r="S136"/>
  <c r="S135"/>
  <c r="S134"/>
  <c r="S133"/>
  <c r="S132"/>
  <c r="S131"/>
  <c r="S130"/>
  <c r="S129"/>
  <c r="S121"/>
  <c r="S120"/>
  <c r="S119"/>
  <c r="S118"/>
  <c r="S117"/>
  <c r="S116"/>
  <c r="S115"/>
  <c r="S114"/>
  <c r="S113"/>
  <c r="S112"/>
  <c r="S104"/>
  <c r="S103"/>
  <c r="S102"/>
  <c r="S101"/>
  <c r="S100"/>
  <c r="S99"/>
  <c r="S98"/>
  <c r="S97"/>
  <c r="S96"/>
  <c r="S95"/>
  <c r="S87"/>
  <c r="S86"/>
  <c r="S85"/>
  <c r="S84"/>
  <c r="S83"/>
  <c r="S82"/>
  <c r="S81"/>
  <c r="S80"/>
  <c r="S79"/>
  <c r="S78"/>
  <c r="S71"/>
  <c r="S70"/>
  <c r="S69"/>
  <c r="S68"/>
  <c r="S67"/>
  <c r="S66"/>
  <c r="S65"/>
  <c r="S64"/>
  <c r="S63"/>
  <c r="S56"/>
  <c r="S55"/>
  <c r="S54"/>
  <c r="S53"/>
  <c r="S52"/>
  <c r="S51"/>
  <c r="S50"/>
  <c r="S49"/>
  <c r="S48"/>
  <c r="S42"/>
  <c r="S41"/>
  <c r="S40"/>
  <c r="S39"/>
  <c r="S38"/>
  <c r="S37"/>
  <c r="S36"/>
  <c r="S35"/>
  <c r="S34"/>
  <c r="S33"/>
  <c r="R27"/>
  <c r="S27"/>
  <c r="R26"/>
  <c r="S26"/>
  <c r="R25"/>
  <c r="S25"/>
  <c r="R24"/>
  <c r="S24"/>
  <c r="R23"/>
  <c r="S23"/>
  <c r="R22"/>
  <c r="S22"/>
  <c r="R21"/>
  <c r="S21"/>
  <c r="R20"/>
  <c r="S20"/>
  <c r="R19"/>
  <c r="S19"/>
  <c r="S18"/>
  <c r="R147" i="4"/>
  <c r="R148"/>
  <c r="R149"/>
  <c r="R150"/>
  <c r="R151"/>
  <c r="R152"/>
  <c r="R153"/>
  <c r="R154"/>
  <c r="R155"/>
  <c r="R146"/>
  <c r="Q147"/>
  <c r="Q148"/>
  <c r="Q149"/>
  <c r="Q150"/>
  <c r="Q151"/>
  <c r="Q152"/>
  <c r="Q153"/>
  <c r="Q154"/>
  <c r="Q155"/>
  <c r="Q146"/>
  <c r="P147"/>
  <c r="P148"/>
  <c r="P149"/>
  <c r="P150"/>
  <c r="P151"/>
  <c r="P152"/>
  <c r="P153"/>
  <c r="P154"/>
  <c r="P155"/>
  <c r="P146"/>
  <c r="O147"/>
  <c r="O148"/>
  <c r="O149"/>
  <c r="O150"/>
  <c r="O151"/>
  <c r="O152"/>
  <c r="O153"/>
  <c r="O154"/>
  <c r="O155"/>
  <c r="O146"/>
  <c r="S146" s="1"/>
  <c r="N147"/>
  <c r="N148"/>
  <c r="N149"/>
  <c r="N150"/>
  <c r="N151"/>
  <c r="N152"/>
  <c r="N153"/>
  <c r="N154"/>
  <c r="N155"/>
  <c r="N146"/>
  <c r="S155"/>
  <c r="S154"/>
  <c r="S153"/>
  <c r="S152"/>
  <c r="S151"/>
  <c r="S150"/>
  <c r="S149"/>
  <c r="S148"/>
  <c r="S147"/>
  <c r="R130"/>
  <c r="R131"/>
  <c r="R132"/>
  <c r="R133"/>
  <c r="R134"/>
  <c r="R135"/>
  <c r="R136"/>
  <c r="R137"/>
  <c r="R138"/>
  <c r="R129"/>
  <c r="Q130"/>
  <c r="Q131"/>
  <c r="Q132"/>
  <c r="Q133"/>
  <c r="Q134"/>
  <c r="Q135"/>
  <c r="Q136"/>
  <c r="Q137"/>
  <c r="Q138"/>
  <c r="Q129"/>
  <c r="P130"/>
  <c r="P131"/>
  <c r="P132"/>
  <c r="P133"/>
  <c r="P134"/>
  <c r="P135"/>
  <c r="P136"/>
  <c r="P137"/>
  <c r="P138"/>
  <c r="P129"/>
  <c r="O130"/>
  <c r="O131"/>
  <c r="O132"/>
  <c r="O133"/>
  <c r="O134"/>
  <c r="O135"/>
  <c r="O136"/>
  <c r="O137"/>
  <c r="O138"/>
  <c r="O129"/>
  <c r="S129" s="1"/>
  <c r="N130"/>
  <c r="N131"/>
  <c r="N132"/>
  <c r="N133"/>
  <c r="N134"/>
  <c r="N135"/>
  <c r="N136"/>
  <c r="N137"/>
  <c r="N138"/>
  <c r="N129"/>
  <c r="S138"/>
  <c r="S137"/>
  <c r="S136"/>
  <c r="S135"/>
  <c r="S134"/>
  <c r="S133"/>
  <c r="S132"/>
  <c r="S131"/>
  <c r="S130"/>
  <c r="R113"/>
  <c r="R114"/>
  <c r="R115"/>
  <c r="R116"/>
  <c r="R117"/>
  <c r="R118"/>
  <c r="R119"/>
  <c r="R120"/>
  <c r="R121"/>
  <c r="R112"/>
  <c r="Q113"/>
  <c r="Q114"/>
  <c r="Q115"/>
  <c r="Q116"/>
  <c r="Q117"/>
  <c r="Q118"/>
  <c r="Q119"/>
  <c r="Q120"/>
  <c r="Q121"/>
  <c r="Q112"/>
  <c r="P113"/>
  <c r="P114"/>
  <c r="P115"/>
  <c r="P116"/>
  <c r="P117"/>
  <c r="P118"/>
  <c r="P119"/>
  <c r="P120"/>
  <c r="P121"/>
  <c r="P112"/>
  <c r="O113"/>
  <c r="O114"/>
  <c r="O115"/>
  <c r="O116"/>
  <c r="O117"/>
  <c r="O118"/>
  <c r="O119"/>
  <c r="O120"/>
  <c r="O121"/>
  <c r="O112"/>
  <c r="S112" s="1"/>
  <c r="N113"/>
  <c r="N114"/>
  <c r="N115"/>
  <c r="N116"/>
  <c r="N117"/>
  <c r="N118"/>
  <c r="N119"/>
  <c r="N120"/>
  <c r="N121"/>
  <c r="N112"/>
  <c r="S121"/>
  <c r="S120"/>
  <c r="S119"/>
  <c r="S118"/>
  <c r="S117"/>
  <c r="S116"/>
  <c r="S115"/>
  <c r="S114"/>
  <c r="S113"/>
  <c r="R96"/>
  <c r="R97"/>
  <c r="R98"/>
  <c r="R99"/>
  <c r="R100"/>
  <c r="R101"/>
  <c r="R102"/>
  <c r="R103"/>
  <c r="R104"/>
  <c r="R95"/>
  <c r="Q96"/>
  <c r="Q97"/>
  <c r="Q98"/>
  <c r="Q99"/>
  <c r="Q100"/>
  <c r="Q101"/>
  <c r="Q102"/>
  <c r="Q103"/>
  <c r="Q104"/>
  <c r="Q95"/>
  <c r="P96"/>
  <c r="P97"/>
  <c r="P98"/>
  <c r="P99"/>
  <c r="P100"/>
  <c r="P101"/>
  <c r="P102"/>
  <c r="P103"/>
  <c r="P104"/>
  <c r="P95"/>
  <c r="O96"/>
  <c r="O97"/>
  <c r="O98"/>
  <c r="O99"/>
  <c r="O100"/>
  <c r="O101"/>
  <c r="O102"/>
  <c r="O103"/>
  <c r="O104"/>
  <c r="O95"/>
  <c r="N99"/>
  <c r="N96"/>
  <c r="N97"/>
  <c r="N98"/>
  <c r="N100"/>
  <c r="N101"/>
  <c r="N102"/>
  <c r="N103"/>
  <c r="N104"/>
  <c r="S96"/>
  <c r="N95"/>
  <c r="N78"/>
  <c r="S104"/>
  <c r="S103"/>
  <c r="S102"/>
  <c r="S101"/>
  <c r="S100"/>
  <c r="S99"/>
  <c r="S98"/>
  <c r="S97"/>
  <c r="S95"/>
  <c r="S90"/>
  <c r="S89"/>
  <c r="S88"/>
  <c r="S84"/>
  <c r="S85"/>
  <c r="S86"/>
  <c r="S87"/>
  <c r="S79"/>
  <c r="S80"/>
  <c r="S81"/>
  <c r="S82"/>
  <c r="S83"/>
  <c r="S78"/>
  <c r="R79"/>
  <c r="R80"/>
  <c r="R81"/>
  <c r="R82"/>
  <c r="R83"/>
  <c r="R84"/>
  <c r="R85"/>
  <c r="R86"/>
  <c r="R87"/>
  <c r="R78"/>
  <c r="Q79"/>
  <c r="Q80"/>
  <c r="Q81"/>
  <c r="Q82"/>
  <c r="Q83"/>
  <c r="Q84"/>
  <c r="Q85"/>
  <c r="Q86"/>
  <c r="Q87"/>
  <c r="Q78"/>
  <c r="P79"/>
  <c r="P80"/>
  <c r="P81"/>
  <c r="P82"/>
  <c r="P83"/>
  <c r="P84"/>
  <c r="P85"/>
  <c r="P86"/>
  <c r="P87"/>
  <c r="P78"/>
  <c r="O79"/>
  <c r="O80"/>
  <c r="O81"/>
  <c r="O82"/>
  <c r="O83"/>
  <c r="O84"/>
  <c r="O85"/>
  <c r="O86"/>
  <c r="O87"/>
  <c r="O78"/>
  <c r="S74"/>
  <c r="S73"/>
  <c r="S72"/>
  <c r="S68"/>
  <c r="S69"/>
  <c r="S70"/>
  <c r="S71"/>
  <c r="S62"/>
  <c r="R68"/>
  <c r="R69"/>
  <c r="R70"/>
  <c r="R71"/>
  <c r="R63"/>
  <c r="S63" s="1"/>
  <c r="R64"/>
  <c r="S64" s="1"/>
  <c r="R65"/>
  <c r="S65" s="1"/>
  <c r="R66"/>
  <c r="S66" s="1"/>
  <c r="R67"/>
  <c r="S67" s="1"/>
  <c r="R62"/>
  <c r="Q63"/>
  <c r="Q64"/>
  <c r="Q65"/>
  <c r="Q66"/>
  <c r="Q67"/>
  <c r="Q68"/>
  <c r="Q69"/>
  <c r="Q70"/>
  <c r="Q71"/>
  <c r="Q62"/>
  <c r="P63"/>
  <c r="P64"/>
  <c r="P65"/>
  <c r="P66"/>
  <c r="P67"/>
  <c r="P68"/>
  <c r="P69"/>
  <c r="P70"/>
  <c r="P71"/>
  <c r="P62"/>
  <c r="O63"/>
  <c r="O64"/>
  <c r="O65"/>
  <c r="O66"/>
  <c r="O67"/>
  <c r="O68"/>
  <c r="O69"/>
  <c r="O70"/>
  <c r="O71"/>
  <c r="O62"/>
  <c r="S47"/>
  <c r="Q53"/>
  <c r="P49"/>
  <c r="R48"/>
  <c r="R49"/>
  <c r="R50"/>
  <c r="R51"/>
  <c r="R52"/>
  <c r="R53"/>
  <c r="R54"/>
  <c r="R55"/>
  <c r="R56"/>
  <c r="Q48"/>
  <c r="Q49"/>
  <c r="S49" s="1"/>
  <c r="Q50"/>
  <c r="Q51"/>
  <c r="Q52"/>
  <c r="Q54"/>
  <c r="Q55"/>
  <c r="Q56"/>
  <c r="P48"/>
  <c r="P50"/>
  <c r="S50" s="1"/>
  <c r="P51"/>
  <c r="P52"/>
  <c r="S52" s="1"/>
  <c r="P53"/>
  <c r="S53" s="1"/>
  <c r="P54"/>
  <c r="S54" s="1"/>
  <c r="P55"/>
  <c r="S55" s="1"/>
  <c r="P56"/>
  <c r="S56" s="1"/>
  <c r="O48"/>
  <c r="O49"/>
  <c r="O50"/>
  <c r="O51"/>
  <c r="O52"/>
  <c r="O53"/>
  <c r="O54"/>
  <c r="O55"/>
  <c r="O56"/>
  <c r="R47"/>
  <c r="Q47"/>
  <c r="P47"/>
  <c r="O47"/>
  <c r="S41"/>
  <c r="S33"/>
  <c r="R34"/>
  <c r="R35"/>
  <c r="R36"/>
  <c r="R37"/>
  <c r="R38"/>
  <c r="R39"/>
  <c r="R40"/>
  <c r="R41"/>
  <c r="R42"/>
  <c r="R33"/>
  <c r="Q42"/>
  <c r="Q34"/>
  <c r="Q35"/>
  <c r="Q36"/>
  <c r="Q37"/>
  <c r="Q38"/>
  <c r="Q39"/>
  <c r="Q40"/>
  <c r="Q41"/>
  <c r="Q33"/>
  <c r="P34"/>
  <c r="P35"/>
  <c r="P36"/>
  <c r="P37"/>
  <c r="P38"/>
  <c r="P39"/>
  <c r="P40"/>
  <c r="P41"/>
  <c r="P42"/>
  <c r="P33"/>
  <c r="O41"/>
  <c r="O33"/>
  <c r="O34"/>
  <c r="S34" s="1"/>
  <c r="O35"/>
  <c r="S35" s="1"/>
  <c r="O36"/>
  <c r="S36" s="1"/>
  <c r="O37"/>
  <c r="S37" s="1"/>
  <c r="O38"/>
  <c r="S38" s="1"/>
  <c r="O39"/>
  <c r="S39" s="1"/>
  <c r="O40"/>
  <c r="O42"/>
  <c r="S18"/>
  <c r="R18"/>
  <c r="Q18"/>
  <c r="R19"/>
  <c r="R20"/>
  <c r="R21"/>
  <c r="R22"/>
  <c r="R23"/>
  <c r="R24"/>
  <c r="R25"/>
  <c r="R26"/>
  <c r="R27"/>
  <c r="Q19"/>
  <c r="S19" s="1"/>
  <c r="Q20"/>
  <c r="Q21"/>
  <c r="Q22"/>
  <c r="Q23"/>
  <c r="Q24"/>
  <c r="Q25"/>
  <c r="Q26"/>
  <c r="Q27"/>
  <c r="P24"/>
  <c r="P25"/>
  <c r="P26"/>
  <c r="P27"/>
  <c r="P19"/>
  <c r="P20"/>
  <c r="P21"/>
  <c r="P22"/>
  <c r="P23"/>
  <c r="P18"/>
  <c r="O26"/>
  <c r="O19"/>
  <c r="O20"/>
  <c r="O21"/>
  <c r="S21" s="1"/>
  <c r="O22"/>
  <c r="O23"/>
  <c r="S23" s="1"/>
  <c r="O24"/>
  <c r="O25"/>
  <c r="S25" s="1"/>
  <c r="O27"/>
  <c r="S27" s="1"/>
  <c r="O18"/>
  <c r="N87"/>
  <c r="N83"/>
  <c r="N84"/>
  <c r="N85"/>
  <c r="N86"/>
  <c r="N71"/>
  <c r="N67"/>
  <c r="N68"/>
  <c r="N69"/>
  <c r="N70"/>
  <c r="N66"/>
  <c r="N56"/>
  <c r="N55"/>
  <c r="N54"/>
  <c r="N53"/>
  <c r="N51"/>
  <c r="N52"/>
  <c r="N48"/>
  <c r="N47"/>
  <c r="N49"/>
  <c r="N50"/>
  <c r="N42"/>
  <c r="N41"/>
  <c r="N40"/>
  <c r="N39"/>
  <c r="N38"/>
  <c r="N37"/>
  <c r="N35"/>
  <c r="N36"/>
  <c r="N34"/>
  <c r="N33"/>
  <c r="N26"/>
  <c r="N27"/>
  <c r="N25"/>
  <c r="N24"/>
  <c r="N23"/>
  <c r="N22"/>
  <c r="N21"/>
  <c r="N20"/>
  <c r="N18"/>
  <c r="N19"/>
  <c r="N62"/>
  <c r="N63"/>
  <c r="N64"/>
  <c r="N65"/>
  <c r="N79"/>
  <c r="N80"/>
  <c r="N81"/>
  <c r="N82"/>
  <c r="S58" i="7" l="1"/>
  <c r="S59" s="1"/>
  <c r="S57"/>
  <c r="S123"/>
  <c r="S124" s="1"/>
  <c r="S122"/>
  <c r="S139"/>
  <c r="S140"/>
  <c r="S141" s="1"/>
  <c r="S29"/>
  <c r="S30" s="1"/>
  <c r="S28"/>
  <c r="S43"/>
  <c r="S44"/>
  <c r="S45" s="1"/>
  <c r="S72"/>
  <c r="S73"/>
  <c r="S74" s="1"/>
  <c r="S89"/>
  <c r="S90" s="1"/>
  <c r="S88"/>
  <c r="S105"/>
  <c r="S106"/>
  <c r="S107" s="1"/>
  <c r="S157"/>
  <c r="S158" s="1"/>
  <c r="S156"/>
  <c r="S157" i="4"/>
  <c r="S158" s="1"/>
  <c r="S156"/>
  <c r="S140"/>
  <c r="S141" s="1"/>
  <c r="S139"/>
  <c r="S123"/>
  <c r="S124" s="1"/>
  <c r="S122"/>
  <c r="S106"/>
  <c r="S107" s="1"/>
  <c r="S105"/>
  <c r="S24"/>
  <c r="S22"/>
  <c r="S20"/>
  <c r="S26"/>
  <c r="S42"/>
  <c r="S48"/>
  <c r="S40"/>
  <c r="S51"/>
  <c r="S44"/>
  <c r="S45" s="1"/>
  <c r="S43"/>
  <c r="S28"/>
  <c r="S29"/>
  <c r="S30" s="1"/>
  <c r="S58" l="1"/>
  <c r="S59" s="1"/>
  <c r="S57"/>
  <c r="J110" i="2" l="1"/>
  <c r="I110"/>
  <c r="H110"/>
  <c r="G110"/>
  <c r="F110"/>
  <c r="E110"/>
  <c r="D110"/>
  <c r="C110"/>
  <c r="B110"/>
  <c r="J109"/>
  <c r="I109"/>
  <c r="H109"/>
  <c r="G109"/>
  <c r="F109"/>
  <c r="E109"/>
  <c r="D109"/>
  <c r="C109"/>
  <c r="B109"/>
  <c r="J108"/>
  <c r="I108"/>
  <c r="H108"/>
  <c r="G108"/>
  <c r="F108"/>
  <c r="E108"/>
  <c r="D108"/>
  <c r="C108"/>
  <c r="B108"/>
  <c r="J83"/>
  <c r="I83"/>
  <c r="H83"/>
  <c r="G83"/>
  <c r="F83"/>
  <c r="E83"/>
  <c r="D83"/>
  <c r="C83"/>
  <c r="B83"/>
  <c r="J82"/>
  <c r="I82"/>
  <c r="H82"/>
  <c r="G82"/>
  <c r="F82"/>
  <c r="E82"/>
  <c r="D82"/>
  <c r="C82"/>
  <c r="B82"/>
  <c r="J81"/>
  <c r="I81"/>
  <c r="H81"/>
  <c r="G81"/>
  <c r="F81"/>
  <c r="E81"/>
  <c r="D81"/>
  <c r="C81"/>
  <c r="B81"/>
  <c r="J67"/>
  <c r="I67"/>
  <c r="H67"/>
  <c r="G67"/>
  <c r="F67"/>
  <c r="E67"/>
  <c r="D67"/>
  <c r="C67"/>
  <c r="B67"/>
  <c r="J66"/>
  <c r="I66"/>
  <c r="H66"/>
  <c r="G66"/>
  <c r="F66"/>
  <c r="E66"/>
  <c r="D66"/>
  <c r="C66"/>
  <c r="B66"/>
  <c r="J65"/>
  <c r="I65"/>
  <c r="H65"/>
  <c r="G65"/>
  <c r="F65"/>
  <c r="E65"/>
  <c r="D65"/>
  <c r="C65"/>
  <c r="B65"/>
  <c r="J51"/>
  <c r="I51"/>
  <c r="H51"/>
  <c r="G51"/>
  <c r="F51"/>
  <c r="E51"/>
  <c r="D51"/>
  <c r="C51"/>
  <c r="B51"/>
  <c r="J50"/>
  <c r="I50"/>
  <c r="H50"/>
  <c r="G50"/>
  <c r="F50"/>
  <c r="E50"/>
  <c r="D50"/>
  <c r="C50"/>
  <c r="B50"/>
  <c r="J49"/>
  <c r="I49"/>
  <c r="H49"/>
  <c r="G49"/>
  <c r="F49"/>
  <c r="E49"/>
  <c r="D49"/>
  <c r="C49"/>
  <c r="B49"/>
  <c r="J35"/>
  <c r="I35"/>
  <c r="H35"/>
  <c r="G35"/>
  <c r="F35"/>
  <c r="E35"/>
  <c r="D35"/>
  <c r="C35"/>
  <c r="B35"/>
  <c r="J34"/>
  <c r="I34"/>
  <c r="H34"/>
  <c r="G34"/>
  <c r="F34"/>
  <c r="E34"/>
  <c r="D34"/>
  <c r="C34"/>
  <c r="B34"/>
  <c r="J33"/>
  <c r="I33"/>
  <c r="H33"/>
  <c r="G33"/>
  <c r="F33"/>
  <c r="E33"/>
  <c r="D33"/>
  <c r="C33"/>
  <c r="B33"/>
  <c r="J19"/>
  <c r="I19"/>
  <c r="H19"/>
  <c r="G19"/>
  <c r="F19"/>
  <c r="E19"/>
  <c r="D19"/>
  <c r="C19"/>
  <c r="B19"/>
  <c r="J18"/>
  <c r="I18"/>
  <c r="H18"/>
  <c r="G18"/>
  <c r="F18"/>
  <c r="E18"/>
  <c r="D18"/>
  <c r="C18"/>
  <c r="B18"/>
  <c r="J17"/>
  <c r="I17"/>
  <c r="H17"/>
  <c r="G17"/>
  <c r="F17"/>
  <c r="E17"/>
  <c r="D17"/>
  <c r="C17"/>
  <c r="B17"/>
  <c r="U170" i="1"/>
  <c r="T170"/>
  <c r="S170"/>
  <c r="R170"/>
  <c r="Q170"/>
  <c r="P170"/>
  <c r="O170"/>
  <c r="N170"/>
  <c r="M170"/>
  <c r="U169"/>
  <c r="T169"/>
  <c r="S169"/>
  <c r="R169"/>
  <c r="Q169"/>
  <c r="P169"/>
  <c r="O169"/>
  <c r="N169"/>
  <c r="M169"/>
  <c r="U168"/>
  <c r="T168"/>
  <c r="S168"/>
  <c r="R168"/>
  <c r="Q168"/>
  <c r="P168"/>
  <c r="O168"/>
  <c r="N168"/>
  <c r="M168"/>
  <c r="U167"/>
  <c r="T167"/>
  <c r="S167"/>
  <c r="R167"/>
  <c r="Q167"/>
  <c r="P167"/>
  <c r="O167"/>
  <c r="N167"/>
  <c r="M167"/>
  <c r="U166"/>
  <c r="T166"/>
  <c r="S166"/>
  <c r="R166"/>
  <c r="Q166"/>
  <c r="P166"/>
  <c r="O166"/>
  <c r="N166"/>
  <c r="M166"/>
  <c r="U165"/>
  <c r="T165"/>
  <c r="S165"/>
  <c r="R165"/>
  <c r="Q165"/>
  <c r="P165"/>
  <c r="O165"/>
  <c r="N165"/>
  <c r="M165"/>
  <c r="U164"/>
  <c r="T164"/>
  <c r="S164"/>
  <c r="R164"/>
  <c r="Q164"/>
  <c r="P164"/>
  <c r="O164"/>
  <c r="N164"/>
  <c r="M164"/>
  <c r="U163"/>
  <c r="T163"/>
  <c r="S163"/>
  <c r="R163"/>
  <c r="Q163"/>
  <c r="P163"/>
  <c r="O163"/>
  <c r="N163"/>
  <c r="M163"/>
  <c r="U162"/>
  <c r="T162"/>
  <c r="S162"/>
  <c r="R162"/>
  <c r="Q162"/>
  <c r="P162"/>
  <c r="O162"/>
  <c r="N162"/>
  <c r="M162"/>
  <c r="U161"/>
  <c r="T161"/>
  <c r="S161"/>
  <c r="R161"/>
  <c r="Q161"/>
  <c r="P161"/>
  <c r="O161"/>
  <c r="N161"/>
  <c r="M161"/>
  <c r="U155"/>
  <c r="T155"/>
  <c r="S155"/>
  <c r="R155"/>
  <c r="Q155"/>
  <c r="P155"/>
  <c r="O155"/>
  <c r="N155"/>
  <c r="M155"/>
  <c r="U154"/>
  <c r="T154"/>
  <c r="S154"/>
  <c r="R154"/>
  <c r="Q154"/>
  <c r="P154"/>
  <c r="O154"/>
  <c r="N154"/>
  <c r="M154"/>
  <c r="U153"/>
  <c r="T153"/>
  <c r="S153"/>
  <c r="R153"/>
  <c r="Q153"/>
  <c r="P153"/>
  <c r="O153"/>
  <c r="N153"/>
  <c r="M153"/>
  <c r="U152"/>
  <c r="T152"/>
  <c r="S152"/>
  <c r="R152"/>
  <c r="Q152"/>
  <c r="P152"/>
  <c r="O152"/>
  <c r="N152"/>
  <c r="M152"/>
  <c r="U151"/>
  <c r="T151"/>
  <c r="S151"/>
  <c r="R151"/>
  <c r="Q151"/>
  <c r="P151"/>
  <c r="O151"/>
  <c r="N151"/>
  <c r="M151"/>
  <c r="U143"/>
  <c r="T143"/>
  <c r="S143"/>
  <c r="R143"/>
  <c r="Q143"/>
  <c r="P143"/>
  <c r="O143"/>
  <c r="N143"/>
  <c r="M143"/>
  <c r="U142"/>
  <c r="T142"/>
  <c r="S142"/>
  <c r="R142"/>
  <c r="Q142"/>
  <c r="P142"/>
  <c r="O142"/>
  <c r="N142"/>
  <c r="M142"/>
  <c r="U141"/>
  <c r="T141"/>
  <c r="S141"/>
  <c r="R141"/>
  <c r="Q141"/>
  <c r="P141"/>
  <c r="O141"/>
  <c r="N141"/>
  <c r="M141"/>
  <c r="U140"/>
  <c r="T140"/>
  <c r="S140"/>
  <c r="R140"/>
  <c r="Q140"/>
  <c r="P140"/>
  <c r="O140"/>
  <c r="N140"/>
  <c r="M140"/>
  <c r="U139"/>
  <c r="T139"/>
  <c r="S139"/>
  <c r="R139"/>
  <c r="Q139"/>
  <c r="P139"/>
  <c r="O139"/>
  <c r="N139"/>
  <c r="M139"/>
  <c r="U131"/>
  <c r="T131"/>
  <c r="S131"/>
  <c r="R131"/>
  <c r="Q131"/>
  <c r="P131"/>
  <c r="O131"/>
  <c r="N131"/>
  <c r="M131"/>
  <c r="U130"/>
  <c r="T130"/>
  <c r="S130"/>
  <c r="R130"/>
  <c r="Q130"/>
  <c r="P130"/>
  <c r="O130"/>
  <c r="N130"/>
  <c r="M130"/>
  <c r="U129"/>
  <c r="T129"/>
  <c r="S129"/>
  <c r="R129"/>
  <c r="Q129"/>
  <c r="P129"/>
  <c r="O129"/>
  <c r="N129"/>
  <c r="M129"/>
  <c r="U128"/>
  <c r="T128"/>
  <c r="S128"/>
  <c r="R128"/>
  <c r="Q128"/>
  <c r="P128"/>
  <c r="O128"/>
  <c r="N128"/>
  <c r="M128"/>
  <c r="U127"/>
  <c r="T127"/>
  <c r="S127"/>
  <c r="R127"/>
  <c r="Q127"/>
  <c r="P127"/>
  <c r="O127"/>
  <c r="N127"/>
  <c r="M127"/>
  <c r="U119"/>
  <c r="T119"/>
  <c r="S119"/>
  <c r="R119"/>
  <c r="Q119"/>
  <c r="P119"/>
  <c r="O119"/>
  <c r="N119"/>
  <c r="M119"/>
  <c r="U118"/>
  <c r="T118"/>
  <c r="S118"/>
  <c r="R118"/>
  <c r="Q118"/>
  <c r="P118"/>
  <c r="O118"/>
  <c r="N118"/>
  <c r="M118"/>
  <c r="U117"/>
  <c r="T117"/>
  <c r="S117"/>
  <c r="R117"/>
  <c r="Q117"/>
  <c r="P117"/>
  <c r="O117"/>
  <c r="N117"/>
  <c r="M117"/>
  <c r="U116"/>
  <c r="T116"/>
  <c r="S116"/>
  <c r="R116"/>
  <c r="Q116"/>
  <c r="P116"/>
  <c r="O116"/>
  <c r="N116"/>
  <c r="M116"/>
  <c r="U115"/>
  <c r="T115"/>
  <c r="S115"/>
  <c r="R115"/>
  <c r="Q115"/>
  <c r="P115"/>
  <c r="O115"/>
  <c r="N115"/>
  <c r="M115"/>
  <c r="U107"/>
  <c r="T107"/>
  <c r="S107"/>
  <c r="R107"/>
  <c r="Q107"/>
  <c r="P107"/>
  <c r="O107"/>
  <c r="N107"/>
  <c r="M107"/>
  <c r="U106"/>
  <c r="T106"/>
  <c r="S106"/>
  <c r="R106"/>
  <c r="Q106"/>
  <c r="P106"/>
  <c r="O106"/>
  <c r="N106"/>
  <c r="M106"/>
  <c r="U105"/>
  <c r="T105"/>
  <c r="S105"/>
  <c r="R105"/>
  <c r="Q105"/>
  <c r="P105"/>
  <c r="O105"/>
  <c r="N105"/>
  <c r="M105"/>
  <c r="U104"/>
  <c r="T104"/>
  <c r="S104"/>
  <c r="R104"/>
  <c r="Q104"/>
  <c r="P104"/>
  <c r="O104"/>
  <c r="N104"/>
  <c r="M104"/>
  <c r="U103"/>
  <c r="T103"/>
  <c r="S103"/>
  <c r="R103"/>
  <c r="Q103"/>
  <c r="P103"/>
  <c r="O103"/>
  <c r="N103"/>
  <c r="M103"/>
  <c r="U94"/>
  <c r="T94"/>
  <c r="S94"/>
  <c r="R94"/>
  <c r="Q94"/>
  <c r="P94"/>
  <c r="O94"/>
  <c r="N94"/>
  <c r="M94"/>
  <c r="U93"/>
  <c r="T93"/>
  <c r="S93"/>
  <c r="R93"/>
  <c r="Q93"/>
  <c r="P93"/>
  <c r="O93"/>
  <c r="N93"/>
  <c r="M93"/>
  <c r="U92"/>
  <c r="T92"/>
  <c r="S92"/>
  <c r="R92"/>
  <c r="Q92"/>
  <c r="P92"/>
  <c r="O92"/>
  <c r="N92"/>
  <c r="M92"/>
  <c r="U91"/>
  <c r="T91"/>
  <c r="S91"/>
  <c r="R91"/>
  <c r="Q91"/>
  <c r="P91"/>
  <c r="O91"/>
  <c r="N91"/>
  <c r="M91"/>
  <c r="U90"/>
  <c r="T90"/>
  <c r="S90"/>
  <c r="R90"/>
  <c r="Q90"/>
  <c r="P90"/>
  <c r="O90"/>
  <c r="N90"/>
  <c r="M90"/>
  <c r="U89"/>
  <c r="T89"/>
  <c r="S89"/>
  <c r="R89"/>
  <c r="Q89"/>
  <c r="P89"/>
  <c r="O89"/>
  <c r="N89"/>
  <c r="M89"/>
  <c r="U88"/>
  <c r="T88"/>
  <c r="S88"/>
  <c r="R88"/>
  <c r="Q88"/>
  <c r="P88"/>
  <c r="O88"/>
  <c r="N88"/>
  <c r="M88"/>
  <c r="U87"/>
  <c r="T87"/>
  <c r="S87"/>
  <c r="R87"/>
  <c r="Q87"/>
  <c r="P87"/>
  <c r="O87"/>
  <c r="N87"/>
  <c r="M87"/>
  <c r="U86"/>
  <c r="T86"/>
  <c r="S86"/>
  <c r="R86"/>
  <c r="Q86"/>
  <c r="P86"/>
  <c r="O86"/>
  <c r="N86"/>
  <c r="M86"/>
  <c r="U85"/>
  <c r="T85"/>
  <c r="S85"/>
  <c r="R85"/>
  <c r="Q85"/>
  <c r="P85"/>
  <c r="O85"/>
  <c r="N85"/>
  <c r="M85"/>
  <c r="U84"/>
  <c r="T84"/>
  <c r="S84"/>
  <c r="R84"/>
  <c r="Q84"/>
  <c r="P84"/>
  <c r="O84"/>
  <c r="N84"/>
  <c r="M84"/>
  <c r="U83"/>
  <c r="T83"/>
  <c r="S83"/>
  <c r="R83"/>
  <c r="Q83"/>
  <c r="P83"/>
  <c r="O83"/>
  <c r="N83"/>
  <c r="M83"/>
  <c r="U82"/>
  <c r="T82"/>
  <c r="S82"/>
  <c r="R82"/>
  <c r="Q82"/>
  <c r="P82"/>
  <c r="O82"/>
  <c r="N82"/>
  <c r="M82"/>
  <c r="U77"/>
  <c r="T77"/>
  <c r="S77"/>
  <c r="R77"/>
  <c r="Q77"/>
  <c r="P77"/>
  <c r="O77"/>
  <c r="N77"/>
  <c r="M77"/>
  <c r="U76"/>
  <c r="T76"/>
  <c r="S76"/>
  <c r="R76"/>
  <c r="Q76"/>
  <c r="P76"/>
  <c r="O76"/>
  <c r="N76"/>
  <c r="M76"/>
  <c r="U75"/>
  <c r="T75"/>
  <c r="S75"/>
  <c r="R75"/>
  <c r="Q75"/>
  <c r="P75"/>
  <c r="O75"/>
  <c r="N75"/>
  <c r="M75"/>
  <c r="U74"/>
  <c r="T74"/>
  <c r="S74"/>
  <c r="R74"/>
  <c r="Q74"/>
  <c r="P74"/>
  <c r="O74"/>
  <c r="N74"/>
  <c r="M74"/>
  <c r="U73"/>
  <c r="T73"/>
  <c r="S73"/>
  <c r="R73"/>
  <c r="Q73"/>
  <c r="P73"/>
  <c r="O73"/>
  <c r="N73"/>
  <c r="M73"/>
  <c r="U72"/>
  <c r="T72"/>
  <c r="S72"/>
  <c r="R72"/>
  <c r="Q72"/>
  <c r="P72"/>
  <c r="O72"/>
  <c r="N72"/>
  <c r="M72"/>
  <c r="U71"/>
  <c r="T71"/>
  <c r="S71"/>
  <c r="R71"/>
  <c r="Q71"/>
  <c r="P71"/>
  <c r="O71"/>
  <c r="N71"/>
  <c r="M71"/>
  <c r="U70"/>
  <c r="T70"/>
  <c r="S70"/>
  <c r="R70"/>
  <c r="Q70"/>
  <c r="P70"/>
  <c r="O70"/>
  <c r="N70"/>
  <c r="M70"/>
  <c r="U65"/>
  <c r="T65"/>
  <c r="S65"/>
  <c r="R65"/>
  <c r="Q65"/>
  <c r="P65"/>
  <c r="O65"/>
  <c r="N65"/>
  <c r="M65"/>
  <c r="U64"/>
  <c r="T64"/>
  <c r="S64"/>
  <c r="R64"/>
  <c r="Q64"/>
  <c r="P64"/>
  <c r="O64"/>
  <c r="N64"/>
  <c r="M64"/>
  <c r="U63"/>
  <c r="T63"/>
  <c r="S63"/>
  <c r="R63"/>
  <c r="Q63"/>
  <c r="P63"/>
  <c r="O63"/>
  <c r="N63"/>
  <c r="M63"/>
  <c r="U62"/>
  <c r="T62"/>
  <c r="S62"/>
  <c r="R62"/>
  <c r="Q62"/>
  <c r="P62"/>
  <c r="O62"/>
  <c r="N62"/>
  <c r="M62"/>
  <c r="U61"/>
  <c r="T61"/>
  <c r="S61"/>
  <c r="R61"/>
  <c r="Q61"/>
  <c r="P61"/>
  <c r="O61"/>
  <c r="N61"/>
  <c r="M61"/>
  <c r="U60"/>
  <c r="T60"/>
  <c r="S60"/>
  <c r="R60"/>
  <c r="Q60"/>
  <c r="P60"/>
  <c r="O60"/>
  <c r="N60"/>
  <c r="M60"/>
  <c r="U59"/>
  <c r="T59"/>
  <c r="S59"/>
  <c r="R59"/>
  <c r="Q59"/>
  <c r="P59"/>
  <c r="O59"/>
  <c r="N59"/>
  <c r="M59"/>
  <c r="U58"/>
  <c r="T58"/>
  <c r="S58"/>
  <c r="R58"/>
  <c r="Q58"/>
  <c r="P58"/>
  <c r="O58"/>
  <c r="N58"/>
  <c r="M58"/>
  <c r="U53"/>
  <c r="T53"/>
  <c r="S53"/>
  <c r="R53"/>
  <c r="Q53"/>
  <c r="P53"/>
  <c r="O53"/>
  <c r="N53"/>
  <c r="M53"/>
  <c r="U52"/>
  <c r="T52"/>
  <c r="S52"/>
  <c r="R52"/>
  <c r="Q52"/>
  <c r="P52"/>
  <c r="O52"/>
  <c r="N52"/>
  <c r="M52"/>
  <c r="U51"/>
  <c r="T51"/>
  <c r="S51"/>
  <c r="R51"/>
  <c r="Q51"/>
  <c r="P51"/>
  <c r="O51"/>
  <c r="N51"/>
  <c r="M51"/>
  <c r="U50"/>
  <c r="T50"/>
  <c r="S50"/>
  <c r="R50"/>
  <c r="Q50"/>
  <c r="P50"/>
  <c r="O50"/>
  <c r="N50"/>
  <c r="M50"/>
  <c r="U49"/>
  <c r="T49"/>
  <c r="S49"/>
  <c r="R49"/>
  <c r="Q49"/>
  <c r="P49"/>
  <c r="O49"/>
  <c r="N49"/>
  <c r="M49"/>
  <c r="U48"/>
  <c r="T48"/>
  <c r="S48"/>
  <c r="R48"/>
  <c r="Q48"/>
  <c r="P48"/>
  <c r="O48"/>
  <c r="N48"/>
  <c r="M48"/>
  <c r="U47"/>
  <c r="T47"/>
  <c r="S47"/>
  <c r="R47"/>
  <c r="Q47"/>
  <c r="P47"/>
  <c r="O47"/>
  <c r="N47"/>
  <c r="M47"/>
  <c r="U46"/>
  <c r="T46"/>
  <c r="S46"/>
  <c r="R46"/>
  <c r="Q46"/>
  <c r="P46"/>
  <c r="O46"/>
  <c r="N46"/>
  <c r="M46"/>
  <c r="U41"/>
  <c r="T41"/>
  <c r="S41"/>
  <c r="R41"/>
  <c r="Q41"/>
  <c r="P41"/>
  <c r="O41"/>
  <c r="N41"/>
  <c r="M41"/>
  <c r="U40"/>
  <c r="T40"/>
  <c r="S40"/>
  <c r="R40"/>
  <c r="Q40"/>
  <c r="P40"/>
  <c r="O40"/>
  <c r="N40"/>
  <c r="M40"/>
  <c r="U39"/>
  <c r="T39"/>
  <c r="S39"/>
  <c r="R39"/>
  <c r="Q39"/>
  <c r="P39"/>
  <c r="O39"/>
  <c r="N39"/>
  <c r="M39"/>
  <c r="U38"/>
  <c r="T38"/>
  <c r="S38"/>
  <c r="R38"/>
  <c r="Q38"/>
  <c r="P38"/>
  <c r="O38"/>
  <c r="N38"/>
  <c r="M38"/>
  <c r="U37"/>
  <c r="T37"/>
  <c r="S37"/>
  <c r="R37"/>
  <c r="Q37"/>
  <c r="P37"/>
  <c r="O37"/>
  <c r="N37"/>
  <c r="M37"/>
  <c r="U36"/>
  <c r="T36"/>
  <c r="S36"/>
  <c r="R36"/>
  <c r="Q36"/>
  <c r="P36"/>
  <c r="O36"/>
  <c r="N36"/>
  <c r="M36"/>
  <c r="U35"/>
  <c r="T35"/>
  <c r="S35"/>
  <c r="R35"/>
  <c r="Q35"/>
  <c r="P35"/>
  <c r="O35"/>
  <c r="N35"/>
  <c r="M35"/>
  <c r="U34"/>
  <c r="T34"/>
  <c r="S34"/>
  <c r="R34"/>
  <c r="Q34"/>
  <c r="P34"/>
  <c r="O34"/>
  <c r="N34"/>
  <c r="M34"/>
  <c r="U29"/>
  <c r="T29"/>
  <c r="S29"/>
  <c r="R29"/>
  <c r="Q29"/>
  <c r="P29"/>
  <c r="O29"/>
  <c r="N29"/>
  <c r="M29"/>
  <c r="U28"/>
  <c r="T28"/>
  <c r="S28"/>
  <c r="R28"/>
  <c r="Q28"/>
  <c r="P28"/>
  <c r="O28"/>
  <c r="N28"/>
  <c r="M28"/>
  <c r="U27"/>
  <c r="T27"/>
  <c r="S27"/>
  <c r="R27"/>
  <c r="Q27"/>
  <c r="P27"/>
  <c r="O27"/>
  <c r="N27"/>
  <c r="M27"/>
  <c r="U26"/>
  <c r="T26"/>
  <c r="S26"/>
  <c r="R26"/>
  <c r="Q26"/>
  <c r="P26"/>
  <c r="O26"/>
  <c r="N26"/>
  <c r="M26"/>
  <c r="U25"/>
  <c r="T25"/>
  <c r="S25"/>
  <c r="R25"/>
  <c r="Q25"/>
  <c r="P25"/>
  <c r="O25"/>
  <c r="N25"/>
  <c r="M25"/>
  <c r="U24"/>
  <c r="T24"/>
  <c r="S24"/>
  <c r="R24"/>
  <c r="Q24"/>
  <c r="P24"/>
  <c r="O24"/>
  <c r="N24"/>
  <c r="M24"/>
  <c r="U23"/>
  <c r="T23"/>
  <c r="S23"/>
  <c r="R23"/>
  <c r="Q23"/>
  <c r="P23"/>
  <c r="O23"/>
  <c r="N23"/>
  <c r="M23"/>
  <c r="U22"/>
  <c r="T22"/>
  <c r="S22"/>
  <c r="R22"/>
  <c r="Q22"/>
  <c r="P22"/>
  <c r="O22"/>
  <c r="N22"/>
  <c r="M22"/>
</calcChain>
</file>

<file path=xl/sharedStrings.xml><?xml version="1.0" encoding="utf-8"?>
<sst xmlns="http://schemas.openxmlformats.org/spreadsheetml/2006/main" count="992" uniqueCount="75">
  <si>
    <t>Influencia del tratamiento a las semillas de arroz INCA LP-7 con diferentes concentraciones de un extracto acuoso de sargazo en la germinación y el crecimiento inicial de las plántulas</t>
  </si>
  <si>
    <t>Tratamientos</t>
  </si>
  <si>
    <t>1- Control sin imbibición</t>
  </si>
  <si>
    <t>2- Imbibición durante 24 h con un extracto acuoso de sargazo (1:6 m:v) 0,1 %</t>
  </si>
  <si>
    <t>3- Imbibición durante 24 h con un extracto acuoso de sargazo (1:6 m:v) 0,5 %</t>
  </si>
  <si>
    <t>4- Imbibición durante 24 h con un extracto acuoso de sargazo (1:6 m:v) 1 %</t>
  </si>
  <si>
    <t>5- Imbibición durante 24 h con un extracto acuoso de sargazo (1:6 m:v) 1,5 %</t>
  </si>
  <si>
    <t>6- Imbibición durante 24 h con un extracto acuoso de sargazo (1:6 m:v) 2 %</t>
  </si>
  <si>
    <t>7- Imbibición durante 24 h con un extracto acuoso de sargazo (1:6 m:v) 2,5 %</t>
  </si>
  <si>
    <t>8- Imbibición durante 24 h con un extracto acuoso de sargazo (1:6 m:v) 5 %</t>
  </si>
  <si>
    <t>9- Imbibición durante 24 h con un extracto acuoso de sargazo (1:6 m:v) 10 %</t>
  </si>
  <si>
    <t>Fecha de tratamiento a las semillas: 22 de mayo de 2023</t>
  </si>
  <si>
    <t>Fecha de colocación en las placas: 23 de mayo de 2023</t>
  </si>
  <si>
    <t>Fecha de muestreo de las plántulas: 30 de mayo de 2023</t>
  </si>
  <si>
    <t>Primera Repetición</t>
  </si>
  <si>
    <t>Número de semillas germinadas</t>
  </si>
  <si>
    <t>Porcentaje de germinación</t>
  </si>
  <si>
    <t>24 h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</si>
  <si>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</si>
  <si>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</si>
  <si>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</si>
  <si>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</si>
  <si>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</si>
  <si>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</si>
  <si>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</si>
  <si>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</si>
  <si>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</si>
  <si>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Medias</t>
  </si>
  <si>
    <t>Desv.Std.</t>
  </si>
  <si>
    <t>Int.Conf.</t>
  </si>
  <si>
    <t>48 h</t>
  </si>
  <si>
    <t>72 h</t>
  </si>
  <si>
    <t>144 h</t>
  </si>
  <si>
    <t>168 h</t>
  </si>
  <si>
    <t>Masa seca de 5 plántulas (mg)</t>
  </si>
  <si>
    <t>Masa seca de las plántulas (mg/planta)</t>
  </si>
  <si>
    <t>Segunda Repetición</t>
  </si>
  <si>
    <t>Masa seca (mg/plántula)</t>
  </si>
  <si>
    <t>72h</t>
  </si>
  <si>
    <t>168h</t>
  </si>
  <si>
    <t>Intervalo de confianza</t>
  </si>
  <si>
    <t>prom</t>
  </si>
  <si>
    <t>INTERV CONF</t>
  </si>
  <si>
    <t>DESVEST</t>
  </si>
  <si>
    <t>PROM</t>
  </si>
  <si>
    <t>T 1.6</t>
  </si>
  <si>
    <t>T1.5</t>
  </si>
  <si>
    <t>T1.4</t>
  </si>
  <si>
    <t>T1.3</t>
  </si>
  <si>
    <t>T1.2</t>
  </si>
  <si>
    <t>T1.1</t>
  </si>
  <si>
    <t>Horas</t>
  </si>
  <si>
    <t>sumatoria</t>
  </si>
  <si>
    <t>48h</t>
  </si>
  <si>
    <t>24h</t>
  </si>
  <si>
    <t>IC</t>
  </si>
  <si>
    <t>(GI) = Σ (Gt/Tt)</t>
  </si>
  <si>
    <t>o tasa de germinacion</t>
  </si>
  <si>
    <t xml:space="preserve">velocidad de germinacion </t>
  </si>
  <si>
    <t>tiempo medio de germinacion</t>
  </si>
  <si>
    <t xml:space="preserve">tiempo medio de germinacion </t>
  </si>
  <si>
    <t>MGT = ∑(D × n)/∑n</t>
  </si>
  <si>
    <t xml:space="preserve">sumatoria/∑n </t>
  </si>
  <si>
    <t>recíproco</t>
  </si>
  <si>
    <t>Índice de vigor (VI) = masa seca G%,</t>
  </si>
  <si>
    <t xml:space="preserve">Porcentaje final de germinacion </t>
  </si>
  <si>
    <t>Masa seca</t>
  </si>
  <si>
    <t xml:space="preserve">Indice de vigor </t>
  </si>
  <si>
    <t>0 h</t>
  </si>
  <si>
    <t>T 1.7</t>
  </si>
  <si>
    <t>T 1.8</t>
  </si>
  <si>
    <t>T 1.9</t>
  </si>
  <si>
    <t>T 1.10</t>
  </si>
  <si>
    <t>tasa de germinación</t>
  </si>
  <si>
    <t>Porcentaje final de germinación</t>
  </si>
</sst>
</file>

<file path=xl/styles.xml><?xml version="1.0" encoding="utf-8"?>
<styleSheet xmlns="http://schemas.openxmlformats.org/spreadsheetml/2006/main">
  <numFmts count="3">
    <numFmt numFmtId="164" formatCode="0.0_ "/>
    <numFmt numFmtId="165" formatCode="0.0"/>
    <numFmt numFmtId="166" formatCode="0.00000"/>
  </numFmts>
  <fonts count="5">
    <font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164" fontId="0" fillId="0" borderId="0" xfId="0" applyNumberFormat="1">
      <alignment vertical="center"/>
    </xf>
    <xf numFmtId="164" fontId="1" fillId="0" borderId="0" xfId="0" applyNumberFormat="1" applyFont="1">
      <alignment vertical="center"/>
    </xf>
    <xf numFmtId="0" fontId="1" fillId="0" borderId="0" xfId="0" applyFont="1">
      <alignment vertical="center"/>
    </xf>
    <xf numFmtId="164" fontId="1" fillId="0" borderId="0" xfId="0" applyNumberFormat="1" applyFont="1">
      <alignment vertical="center"/>
    </xf>
    <xf numFmtId="0" fontId="2" fillId="0" borderId="0" xfId="1"/>
    <xf numFmtId="165" fontId="2" fillId="0" borderId="0" xfId="1" applyNumberFormat="1" applyFont="1" applyBorder="1" applyAlignment="1"/>
    <xf numFmtId="0" fontId="2" fillId="2" borderId="0" xfId="1" applyFill="1"/>
    <xf numFmtId="1" fontId="2" fillId="0" borderId="0" xfId="1" applyNumberFormat="1" applyFont="1" applyBorder="1" applyAlignment="1"/>
    <xf numFmtId="0" fontId="3" fillId="0" borderId="0" xfId="1" applyFont="1"/>
    <xf numFmtId="166" fontId="2" fillId="0" borderId="0" xfId="1" applyNumberFormat="1" applyFont="1" applyBorder="1" applyAlignment="1"/>
    <xf numFmtId="166" fontId="2" fillId="0" borderId="0" xfId="1" applyNumberFormat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layoutTarget val="inner"/>
          <c:xMode val="edge"/>
          <c:yMode val="edge"/>
          <c:x val="0.10671066116735409"/>
          <c:y val="6.9282284065666541E-2"/>
          <c:w val="0.75733092738407926"/>
          <c:h val="0.7301851219986204"/>
        </c:manualLayout>
      </c:layout>
      <c:lineChart>
        <c:grouping val="standard"/>
        <c:ser>
          <c:idx val="0"/>
          <c:order val="0"/>
          <c:tx>
            <c:strRef>
              <c:f>'dinam de germinacion'!$P$16</c:f>
              <c:strCache>
                <c:ptCount val="1"/>
                <c:pt idx="0">
                  <c:v>T1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 de germinacion'!$P$27:$P$31</c:f>
                <c:numCache>
                  <c:formatCode>General</c:formatCode>
                  <c:ptCount val="5"/>
                  <c:pt idx="0">
                    <c:v>4.6656475060381499</c:v>
                  </c:pt>
                  <c:pt idx="1">
                    <c:v>5.8068469818428401</c:v>
                  </c:pt>
                  <c:pt idx="2">
                    <c:v>3.3312982010362702</c:v>
                  </c:pt>
                  <c:pt idx="3">
                    <c:v>3.5932673049900998</c:v>
                  </c:pt>
                  <c:pt idx="4">
                    <c:v>3.5932673049900998</c:v>
                  </c:pt>
                </c:numCache>
              </c:numRef>
            </c:plus>
            <c:minus>
              <c:numRef>
                <c:f>'dinam de germinacion'!$P$27:$P$31</c:f>
                <c:numCache>
                  <c:formatCode>General</c:formatCode>
                  <c:ptCount val="5"/>
                  <c:pt idx="0">
                    <c:v>4.6656475060381499</c:v>
                  </c:pt>
                  <c:pt idx="1">
                    <c:v>5.8068469818428401</c:v>
                  </c:pt>
                  <c:pt idx="2">
                    <c:v>3.3312982010362702</c:v>
                  </c:pt>
                  <c:pt idx="3">
                    <c:v>3.5932673049900998</c:v>
                  </c:pt>
                  <c:pt idx="4">
                    <c:v>3.5932673049900998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germinacion'!$P$17:$P$22</c:f>
              <c:numCache>
                <c:formatCode>General</c:formatCode>
                <c:ptCount val="6"/>
                <c:pt idx="0">
                  <c:v>0</c:v>
                </c:pt>
                <c:pt idx="1">
                  <c:v>22</c:v>
                </c:pt>
                <c:pt idx="2">
                  <c:v>76</c:v>
                </c:pt>
                <c:pt idx="3">
                  <c:v>82</c:v>
                </c:pt>
                <c:pt idx="4">
                  <c:v>86.5</c:v>
                </c:pt>
                <c:pt idx="5">
                  <c:v>86.5</c:v>
                </c:pt>
              </c:numCache>
            </c:numRef>
          </c:val>
        </c:ser>
        <c:ser>
          <c:idx val="1"/>
          <c:order val="1"/>
          <c:tx>
            <c:strRef>
              <c:f>'dinam de germinacion'!$Q$16</c:f>
              <c:strCache>
                <c:ptCount val="1"/>
                <c:pt idx="0">
                  <c:v>T2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 de germinacion'!$Q$27:$Q$31</c:f>
                <c:numCache>
                  <c:formatCode>General</c:formatCode>
                  <c:ptCount val="5"/>
                  <c:pt idx="0">
                    <c:v>6.1025248154219103</c:v>
                  </c:pt>
                  <c:pt idx="1">
                    <c:v>6.5413747006996896</c:v>
                  </c:pt>
                  <c:pt idx="2">
                    <c:v>5.8434836038438798</c:v>
                  </c:pt>
                  <c:pt idx="3">
                    <c:v>5.3076075607022402</c:v>
                  </c:pt>
                  <c:pt idx="4">
                    <c:v>5.3076075607022402</c:v>
                  </c:pt>
                </c:numCache>
              </c:numRef>
            </c:plus>
            <c:minus>
              <c:numRef>
                <c:f>'dinam de germinacion'!$Q$27:$Q$31</c:f>
                <c:numCache>
                  <c:formatCode>General</c:formatCode>
                  <c:ptCount val="5"/>
                  <c:pt idx="0">
                    <c:v>6.1025248154219103</c:v>
                  </c:pt>
                  <c:pt idx="1">
                    <c:v>6.5413747006996896</c:v>
                  </c:pt>
                  <c:pt idx="2">
                    <c:v>5.8434836038438798</c:v>
                  </c:pt>
                  <c:pt idx="3">
                    <c:v>5.3076075607022402</c:v>
                  </c:pt>
                  <c:pt idx="4">
                    <c:v>5.3076075607022402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germinacion'!$Q$17:$Q$22</c:f>
              <c:numCache>
                <c:formatCode>General</c:formatCode>
                <c:ptCount val="6"/>
                <c:pt idx="0">
                  <c:v>0</c:v>
                </c:pt>
                <c:pt idx="1">
                  <c:v>25.5</c:v>
                </c:pt>
                <c:pt idx="2">
                  <c:v>83.5</c:v>
                </c:pt>
                <c:pt idx="3">
                  <c:v>85</c:v>
                </c:pt>
                <c:pt idx="4">
                  <c:v>88</c:v>
                </c:pt>
                <c:pt idx="5">
                  <c:v>88</c:v>
                </c:pt>
              </c:numCache>
            </c:numRef>
          </c:val>
        </c:ser>
        <c:ser>
          <c:idx val="2"/>
          <c:order val="2"/>
          <c:tx>
            <c:strRef>
              <c:f>'dinam de germinacion'!$R$16</c:f>
              <c:strCache>
                <c:ptCount val="1"/>
                <c:pt idx="0">
                  <c:v>T3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 de germinacion'!$R$26:$R$31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5.0711372157296104</c:v>
                  </c:pt>
                  <c:pt idx="2">
                    <c:v>4.57324929726013</c:v>
                  </c:pt>
                  <c:pt idx="3">
                    <c:v>3.7101519430908199</c:v>
                  </c:pt>
                  <c:pt idx="4">
                    <c:v>3.5182430242653999</c:v>
                  </c:pt>
                  <c:pt idx="5">
                    <c:v>3.5182430242653999</c:v>
                  </c:pt>
                </c:numCache>
              </c:numRef>
            </c:plus>
            <c:minus>
              <c:numRef>
                <c:f>'dinam de germinacion'!$R$26:$R$31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5.0711372157296104</c:v>
                  </c:pt>
                  <c:pt idx="2">
                    <c:v>4.57324929726013</c:v>
                  </c:pt>
                  <c:pt idx="3">
                    <c:v>3.7101519430908199</c:v>
                  </c:pt>
                  <c:pt idx="4">
                    <c:v>3.5182430242653999</c:v>
                  </c:pt>
                  <c:pt idx="5">
                    <c:v>3.5182430242653999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germinacion'!$R$17:$R$22</c:f>
              <c:numCache>
                <c:formatCode>General</c:formatCode>
                <c:ptCount val="6"/>
                <c:pt idx="0">
                  <c:v>0</c:v>
                </c:pt>
                <c:pt idx="1">
                  <c:v>23.5</c:v>
                </c:pt>
                <c:pt idx="2">
                  <c:v>81</c:v>
                </c:pt>
                <c:pt idx="3">
                  <c:v>84.5</c:v>
                </c:pt>
                <c:pt idx="4">
                  <c:v>89</c:v>
                </c:pt>
                <c:pt idx="5">
                  <c:v>89</c:v>
                </c:pt>
              </c:numCache>
            </c:numRef>
          </c:val>
        </c:ser>
        <c:ser>
          <c:idx val="3"/>
          <c:order val="3"/>
          <c:tx>
            <c:strRef>
              <c:f>'dinam de germinacion'!$S$16</c:f>
              <c:strCache>
                <c:ptCount val="1"/>
                <c:pt idx="0">
                  <c:v>T4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'dinam de germinacion'!$S$26:$S$31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2.9938944395140199</c:v>
                  </c:pt>
                  <c:pt idx="2">
                    <c:v>6.5739190543243602</c:v>
                  </c:pt>
                  <c:pt idx="3">
                    <c:v>4.1319668820304098</c:v>
                  </c:pt>
                  <c:pt idx="4">
                    <c:v>4.4430653889841896</c:v>
                  </c:pt>
                  <c:pt idx="5">
                    <c:v>4.4430653889841896</c:v>
                  </c:pt>
                </c:numCache>
              </c:numRef>
            </c:plus>
            <c:minus>
              <c:numRef>
                <c:f>'dinam de germinacion'!$S$27:$S$31</c:f>
                <c:numCache>
                  <c:formatCode>General</c:formatCode>
                  <c:ptCount val="5"/>
                  <c:pt idx="0">
                    <c:v>2.9938944395140199</c:v>
                  </c:pt>
                  <c:pt idx="1">
                    <c:v>6.5739190543243602</c:v>
                  </c:pt>
                  <c:pt idx="2">
                    <c:v>4.1319668820304098</c:v>
                  </c:pt>
                  <c:pt idx="3">
                    <c:v>4.4430653889841896</c:v>
                  </c:pt>
                  <c:pt idx="4">
                    <c:v>4.4430653889841896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germinacion'!$S$17:$S$22</c:f>
              <c:numCache>
                <c:formatCode>General</c:formatCode>
                <c:ptCount val="6"/>
                <c:pt idx="0">
                  <c:v>0</c:v>
                </c:pt>
                <c:pt idx="1">
                  <c:v>17</c:v>
                </c:pt>
                <c:pt idx="2">
                  <c:v>82.5</c:v>
                </c:pt>
                <c:pt idx="3">
                  <c:v>90</c:v>
                </c:pt>
                <c:pt idx="4">
                  <c:v>92.5</c:v>
                </c:pt>
                <c:pt idx="5">
                  <c:v>92.5</c:v>
                </c:pt>
              </c:numCache>
            </c:numRef>
          </c:val>
        </c:ser>
        <c:ser>
          <c:idx val="4"/>
          <c:order val="4"/>
          <c:tx>
            <c:strRef>
              <c:f>'dinam de germinacion'!$T$16</c:f>
              <c:strCache>
                <c:ptCount val="1"/>
                <c:pt idx="0">
                  <c:v>T5</c:v>
                </c:pt>
              </c:strCache>
            </c:strRef>
          </c:tx>
          <c:spPr>
            <a:ln w="12700"/>
          </c:spPr>
          <c:errBars>
            <c:errDir val="y"/>
            <c:errBarType val="both"/>
            <c:errValType val="cust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germinacion'!$T$17:$T$22</c:f>
              <c:numCache>
                <c:formatCode>General</c:formatCode>
                <c:ptCount val="6"/>
                <c:pt idx="0">
                  <c:v>0</c:v>
                </c:pt>
                <c:pt idx="1">
                  <c:v>29.5</c:v>
                </c:pt>
                <c:pt idx="2">
                  <c:v>85</c:v>
                </c:pt>
                <c:pt idx="3">
                  <c:v>88.5</c:v>
                </c:pt>
                <c:pt idx="4">
                  <c:v>90.5</c:v>
                </c:pt>
                <c:pt idx="5">
                  <c:v>90.5</c:v>
                </c:pt>
              </c:numCache>
            </c:numRef>
          </c:val>
        </c:ser>
        <c:ser>
          <c:idx val="5"/>
          <c:order val="5"/>
          <c:tx>
            <c:strRef>
              <c:f>'dinam de germinacion'!$U$16</c:f>
              <c:strCache>
                <c:ptCount val="1"/>
                <c:pt idx="0">
                  <c:v>T6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'dinam de germinacion'!$U$26:$U$31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4.8561598894067899</c:v>
                  </c:pt>
                  <c:pt idx="2">
                    <c:v>5.6200825689008198</c:v>
                  </c:pt>
                  <c:pt idx="3">
                    <c:v>5.4758305524648003</c:v>
                  </c:pt>
                  <c:pt idx="4">
                    <c:v>4.7224784380575704</c:v>
                  </c:pt>
                  <c:pt idx="5">
                    <c:v>4.7224784380575704</c:v>
                  </c:pt>
                </c:numCache>
              </c:numRef>
            </c:plus>
            <c:minus>
              <c:numRef>
                <c:f>'dinam de germinacion'!$U$26:$U$31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4.8561598894067899</c:v>
                  </c:pt>
                  <c:pt idx="2">
                    <c:v>5.6200825689008198</c:v>
                  </c:pt>
                  <c:pt idx="3">
                    <c:v>5.4758305524648003</c:v>
                  </c:pt>
                  <c:pt idx="4">
                    <c:v>4.7224784380575704</c:v>
                  </c:pt>
                  <c:pt idx="5">
                    <c:v>4.7224784380575704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germinacion'!$U$17:$U$22</c:f>
              <c:numCache>
                <c:formatCode>General</c:formatCode>
                <c:ptCount val="6"/>
                <c:pt idx="0">
                  <c:v>0</c:v>
                </c:pt>
                <c:pt idx="1">
                  <c:v>26.5</c:v>
                </c:pt>
                <c:pt idx="2">
                  <c:v>86</c:v>
                </c:pt>
                <c:pt idx="3">
                  <c:v>88.5</c:v>
                </c:pt>
                <c:pt idx="4">
                  <c:v>90.5</c:v>
                </c:pt>
                <c:pt idx="5">
                  <c:v>90.5</c:v>
                </c:pt>
              </c:numCache>
            </c:numRef>
          </c:val>
        </c:ser>
        <c:ser>
          <c:idx val="6"/>
          <c:order val="6"/>
          <c:tx>
            <c:strRef>
              <c:f>'dinam de germinacion'!$V$16</c:f>
              <c:strCache>
                <c:ptCount val="1"/>
                <c:pt idx="0">
                  <c:v>T7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'dinam de germinacion'!$V$26:$V$31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5.8434836038438798</c:v>
                  </c:pt>
                  <c:pt idx="2">
                    <c:v>5.0711372157296104</c:v>
                  </c:pt>
                  <c:pt idx="3">
                    <c:v>4.1448591657208098</c:v>
                  </c:pt>
                  <c:pt idx="4">
                    <c:v>4.1448591657208098</c:v>
                  </c:pt>
                  <c:pt idx="5">
                    <c:v>4.1448591657208098</c:v>
                  </c:pt>
                </c:numCache>
              </c:numRef>
            </c:plus>
            <c:minus>
              <c:numRef>
                <c:f>'dinam de germinacion'!$V$26:$V$31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5.8434836038438798</c:v>
                  </c:pt>
                  <c:pt idx="2">
                    <c:v>5.0711372157296104</c:v>
                  </c:pt>
                  <c:pt idx="3">
                    <c:v>4.1448591657208098</c:v>
                  </c:pt>
                  <c:pt idx="4">
                    <c:v>4.1448591657208098</c:v>
                  </c:pt>
                  <c:pt idx="5">
                    <c:v>4.1448591657208098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germinacion'!$V$17:$V$22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78.5</c:v>
                </c:pt>
                <c:pt idx="3">
                  <c:v>83.5</c:v>
                </c:pt>
                <c:pt idx="4">
                  <c:v>86.5</c:v>
                </c:pt>
                <c:pt idx="5">
                  <c:v>86.5</c:v>
                </c:pt>
              </c:numCache>
            </c:numRef>
          </c:val>
        </c:ser>
        <c:ser>
          <c:idx val="7"/>
          <c:order val="7"/>
          <c:tx>
            <c:strRef>
              <c:f>'dinam de germinacion'!$W$16</c:f>
              <c:strCache>
                <c:ptCount val="1"/>
                <c:pt idx="0">
                  <c:v>T8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'dinam de germinacion'!$W$27:$W$31</c:f>
                <c:numCache>
                  <c:formatCode>General</c:formatCode>
                  <c:ptCount val="5"/>
                  <c:pt idx="0">
                    <c:v>7.3335137205651799</c:v>
                  </c:pt>
                  <c:pt idx="1">
                    <c:v>4.18329763130129</c:v>
                  </c:pt>
                  <c:pt idx="2">
                    <c:v>3.3312982010362702</c:v>
                  </c:pt>
                  <c:pt idx="3">
                    <c:v>2.5303026237633199</c:v>
                  </c:pt>
                  <c:pt idx="4">
                    <c:v>2.5303026237633199</c:v>
                  </c:pt>
                </c:numCache>
              </c:numRef>
            </c:plus>
            <c:minus>
              <c:numRef>
                <c:f>'dinam de germinacion'!$W$27:$W$31</c:f>
                <c:numCache>
                  <c:formatCode>General</c:formatCode>
                  <c:ptCount val="5"/>
                  <c:pt idx="0">
                    <c:v>7.3335137205651799</c:v>
                  </c:pt>
                  <c:pt idx="1">
                    <c:v>4.18329763130129</c:v>
                  </c:pt>
                  <c:pt idx="2">
                    <c:v>3.3312982010362702</c:v>
                  </c:pt>
                  <c:pt idx="3">
                    <c:v>2.5303026237633199</c:v>
                  </c:pt>
                  <c:pt idx="4">
                    <c:v>2.5303026237633199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germinacion'!$W$17:$W$22</c:f>
              <c:numCache>
                <c:formatCode>General</c:formatCode>
                <c:ptCount val="6"/>
                <c:pt idx="0">
                  <c:v>0</c:v>
                </c:pt>
                <c:pt idx="1">
                  <c:v>28</c:v>
                </c:pt>
                <c:pt idx="2">
                  <c:v>83</c:v>
                </c:pt>
                <c:pt idx="3">
                  <c:v>88</c:v>
                </c:pt>
                <c:pt idx="4">
                  <c:v>90</c:v>
                </c:pt>
                <c:pt idx="5">
                  <c:v>90</c:v>
                </c:pt>
              </c:numCache>
            </c:numRef>
          </c:val>
        </c:ser>
        <c:ser>
          <c:idx val="8"/>
          <c:order val="8"/>
          <c:tx>
            <c:strRef>
              <c:f>'dinam de germinacion'!$X$16</c:f>
              <c:strCache>
                <c:ptCount val="1"/>
                <c:pt idx="0">
                  <c:v>T9</c:v>
                </c:pt>
              </c:strCache>
            </c:strRef>
          </c:tx>
          <c:errBars>
            <c:errDir val="y"/>
            <c:errBarType val="both"/>
            <c:errValType val="cust"/>
            <c:plus>
              <c:numRef>
                <c:f>'dinam de germinacion'!$X$26:$X$31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7.4776043810161701</c:v>
                  </c:pt>
                  <c:pt idx="2">
                    <c:v>5.9250877912116797</c:v>
                  </c:pt>
                  <c:pt idx="3">
                    <c:v>5.4660783977037104</c:v>
                  </c:pt>
                  <c:pt idx="4">
                    <c:v>5.3176503465240499</c:v>
                  </c:pt>
                  <c:pt idx="5">
                    <c:v>5.3176503465240499</c:v>
                  </c:pt>
                </c:numCache>
              </c:numRef>
            </c:plus>
            <c:minus>
              <c:numRef>
                <c:f>'dinam de germinacion'!$X$26:$X$31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7.4776043810161701</c:v>
                  </c:pt>
                  <c:pt idx="2">
                    <c:v>5.9250877912116797</c:v>
                  </c:pt>
                  <c:pt idx="3">
                    <c:v>5.4660783977037104</c:v>
                  </c:pt>
                  <c:pt idx="4">
                    <c:v>5.3176503465240499</c:v>
                  </c:pt>
                  <c:pt idx="5">
                    <c:v>5.3176503465240499</c:v>
                  </c:pt>
                </c:numCache>
              </c:numRef>
            </c:minus>
          </c:errBars>
          <c:cat>
            <c:strRef>
              <c:f>'dinam de germinacion'!$O$17:$O$22</c:f>
              <c:strCache>
                <c:ptCount val="6"/>
                <c:pt idx="0">
                  <c:v>0 h</c:v>
                </c:pt>
                <c:pt idx="1">
                  <c:v>24 h</c:v>
                </c:pt>
                <c:pt idx="2">
                  <c:v>48 h</c:v>
                </c:pt>
                <c:pt idx="3">
                  <c:v>72 h</c:v>
                </c:pt>
                <c:pt idx="4">
                  <c:v>144 h</c:v>
                </c:pt>
                <c:pt idx="5">
                  <c:v>168 h</c:v>
                </c:pt>
              </c:strCache>
            </c:strRef>
          </c:cat>
          <c:val>
            <c:numRef>
              <c:f>'dinam de germinacion'!$X$17:$X$22</c:f>
              <c:numCache>
                <c:formatCode>General</c:formatCode>
                <c:ptCount val="6"/>
                <c:pt idx="0">
                  <c:v>0</c:v>
                </c:pt>
                <c:pt idx="1">
                  <c:v>27</c:v>
                </c:pt>
                <c:pt idx="2">
                  <c:v>84.5</c:v>
                </c:pt>
                <c:pt idx="3">
                  <c:v>85</c:v>
                </c:pt>
                <c:pt idx="4">
                  <c:v>87.5</c:v>
                </c:pt>
                <c:pt idx="5">
                  <c:v>87.5</c:v>
                </c:pt>
              </c:numCache>
            </c:numRef>
          </c:val>
        </c:ser>
        <c:marker val="1"/>
        <c:axId val="66915712"/>
        <c:axId val="66925696"/>
      </c:lineChart>
      <c:catAx>
        <c:axId val="66915712"/>
        <c:scaling>
          <c:orientation val="minMax"/>
        </c:scaling>
        <c:axPos val="b"/>
        <c:numFmt formatCode="General" sourceLinked="1"/>
        <c:tickLblPos val="nextTo"/>
        <c:crossAx val="66925696"/>
        <c:crossesAt val="0"/>
        <c:auto val="1"/>
        <c:lblAlgn val="ctr"/>
        <c:lblOffset val="100"/>
      </c:catAx>
      <c:valAx>
        <c:axId val="66925696"/>
        <c:scaling>
          <c:orientation val="minMax"/>
          <c:max val="10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Porcentaje de germinación (%)</a:t>
                </a:r>
              </a:p>
            </c:rich>
          </c:tx>
          <c:layout/>
        </c:title>
        <c:numFmt formatCode="General" sourceLinked="1"/>
        <c:minorTickMark val="in"/>
        <c:tickLblPos val="nextTo"/>
        <c:crossAx val="66915712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89021921340822785"/>
          <c:y val="0.31880925972728802"/>
          <c:w val="9.7367573520577233E-2"/>
          <c:h val="0.60953658602040339"/>
        </c:manualLayout>
      </c:layout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'velocidad de germinacion'!$AB$14</c:f>
              <c:strCache>
                <c:ptCount val="1"/>
                <c:pt idx="0">
                  <c:v>T1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'velocidad de germinacion'!$AB$16</c:f>
                <c:numCache>
                  <c:formatCode>General</c:formatCode>
                  <c:ptCount val="1"/>
                  <c:pt idx="0">
                    <c:v>0.25328730802872235</c:v>
                  </c:pt>
                </c:numCache>
              </c:numRef>
            </c:plus>
            <c:minus>
              <c:numRef>
                <c:f>'velocidad de germinacion'!$AB$16</c:f>
                <c:numCache>
                  <c:formatCode>General</c:formatCode>
                  <c:ptCount val="1"/>
                  <c:pt idx="0">
                    <c:v>0.25328730802872235</c:v>
                  </c:pt>
                </c:numCache>
              </c:numRef>
            </c:minus>
          </c:errBars>
          <c:val>
            <c:numRef>
              <c:f>'velocidad de germinacion'!$AB$15</c:f>
              <c:numCache>
                <c:formatCode>General</c:formatCode>
                <c:ptCount val="1"/>
                <c:pt idx="0">
                  <c:v>10.35</c:v>
                </c:pt>
              </c:numCache>
            </c:numRef>
          </c:val>
        </c:ser>
        <c:ser>
          <c:idx val="1"/>
          <c:order val="1"/>
          <c:tx>
            <c:strRef>
              <c:f>'velocidad de germinacion'!$AC$14</c:f>
              <c:strCache>
                <c:ptCount val="1"/>
                <c:pt idx="0">
                  <c:v>T2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'velocidad de germinacion'!$AC$16</c:f>
                <c:numCache>
                  <c:formatCode>General</c:formatCode>
                  <c:ptCount val="1"/>
                  <c:pt idx="0">
                    <c:v>0.37777670770221705</c:v>
                  </c:pt>
                </c:numCache>
              </c:numRef>
            </c:plus>
            <c:minus>
              <c:numRef>
                <c:f>'velocidad de germinacion'!$AC$16</c:f>
                <c:numCache>
                  <c:formatCode>General</c:formatCode>
                  <c:ptCount val="1"/>
                  <c:pt idx="0">
                    <c:v>0.37777670770221705</c:v>
                  </c:pt>
                </c:numCache>
              </c:numRef>
            </c:minus>
          </c:errBars>
          <c:val>
            <c:numRef>
              <c:f>'velocidad de germinacion'!$AC$15</c:f>
              <c:numCache>
                <c:formatCode>General</c:formatCode>
                <c:ptCount val="1"/>
                <c:pt idx="0">
                  <c:v>11.1</c:v>
                </c:pt>
              </c:numCache>
            </c:numRef>
          </c:val>
        </c:ser>
        <c:ser>
          <c:idx val="2"/>
          <c:order val="2"/>
          <c:tx>
            <c:strRef>
              <c:f>'velocidad de germinacion'!$AD$14</c:f>
              <c:strCache>
                <c:ptCount val="1"/>
                <c:pt idx="0">
                  <c:v>T3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'velocidad de germinacion'!$AD$16</c:f>
                <c:numCache>
                  <c:formatCode>General</c:formatCode>
                  <c:ptCount val="1"/>
                  <c:pt idx="0">
                    <c:v>0.19528448109189897</c:v>
                  </c:pt>
                </c:numCache>
              </c:numRef>
            </c:plus>
            <c:minus>
              <c:numRef>
                <c:f>'velocidad de germinacion'!$AD$16</c:f>
                <c:numCache>
                  <c:formatCode>General</c:formatCode>
                  <c:ptCount val="1"/>
                  <c:pt idx="0">
                    <c:v>0.19528448109189897</c:v>
                  </c:pt>
                </c:numCache>
              </c:numRef>
            </c:minus>
          </c:errBars>
          <c:val>
            <c:numRef>
              <c:f>'velocidad de germinacion'!$AD$15</c:f>
              <c:numCache>
                <c:formatCode>General</c:formatCode>
                <c:ptCount val="1"/>
                <c:pt idx="0">
                  <c:v>10.866666666666667</c:v>
                </c:pt>
              </c:numCache>
            </c:numRef>
          </c:val>
        </c:ser>
        <c:ser>
          <c:idx val="3"/>
          <c:order val="3"/>
          <c:tx>
            <c:strRef>
              <c:f>'velocidad de germinacion'!$AE$14</c:f>
              <c:strCache>
                <c:ptCount val="1"/>
                <c:pt idx="0">
                  <c:v>T4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'velocidad de germinacion'!$AE$16</c:f>
                <c:numCache>
                  <c:formatCode>General</c:formatCode>
                  <c:ptCount val="1"/>
                  <c:pt idx="0">
                    <c:v>0.1864567754864824</c:v>
                  </c:pt>
                </c:numCache>
              </c:numRef>
            </c:plus>
            <c:minus>
              <c:numRef>
                <c:f>'velocidad de germinacion'!$AE$16</c:f>
                <c:numCache>
                  <c:formatCode>General</c:formatCode>
                  <c:ptCount val="1"/>
                  <c:pt idx="0">
                    <c:v>0.1864567754864824</c:v>
                  </c:pt>
                </c:numCache>
              </c:numRef>
            </c:minus>
          </c:errBars>
          <c:val>
            <c:numRef>
              <c:f>'velocidad de germinacion'!$AE$15</c:f>
              <c:numCache>
                <c:formatCode>General</c:formatCode>
                <c:ptCount val="1"/>
                <c:pt idx="0">
                  <c:v>10.533333333333333</c:v>
                </c:pt>
              </c:numCache>
            </c:numRef>
          </c:val>
        </c:ser>
        <c:ser>
          <c:idx val="4"/>
          <c:order val="4"/>
          <c:tx>
            <c:strRef>
              <c:f>'velocidad de germinacion'!$AF$14</c:f>
              <c:strCache>
                <c:ptCount val="1"/>
                <c:pt idx="0">
                  <c:v>T5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'velocidad de germinacion'!$AF$16</c:f>
                <c:numCache>
                  <c:formatCode>General</c:formatCode>
                  <c:ptCount val="1"/>
                  <c:pt idx="0">
                    <c:v>0.3520142189025538</c:v>
                  </c:pt>
                </c:numCache>
              </c:numRef>
            </c:plus>
            <c:minus>
              <c:numRef>
                <c:f>'velocidad de germinacion'!$AF$16</c:f>
                <c:numCache>
                  <c:formatCode>General</c:formatCode>
                  <c:ptCount val="1"/>
                  <c:pt idx="0">
                    <c:v>0.3520142189025538</c:v>
                  </c:pt>
                </c:numCache>
              </c:numRef>
            </c:minus>
          </c:errBars>
          <c:val>
            <c:numRef>
              <c:f>'velocidad de germinacion'!$AF$15</c:f>
              <c:numCache>
                <c:formatCode>General</c:formatCode>
                <c:ptCount val="1"/>
                <c:pt idx="0">
                  <c:v>11.75</c:v>
                </c:pt>
              </c:numCache>
            </c:numRef>
          </c:val>
        </c:ser>
        <c:ser>
          <c:idx val="5"/>
          <c:order val="5"/>
          <c:tx>
            <c:strRef>
              <c:f>'velocidad de germinacion'!$AG$14</c:f>
              <c:strCache>
                <c:ptCount val="1"/>
                <c:pt idx="0">
                  <c:v>T6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'velocidad de germinacion'!$AG$16</c:f>
                <c:numCache>
                  <c:formatCode>General</c:formatCode>
                  <c:ptCount val="1"/>
                  <c:pt idx="0">
                    <c:v>0.28559693182193002</c:v>
                  </c:pt>
                </c:numCache>
              </c:numRef>
            </c:plus>
            <c:minus>
              <c:numRef>
                <c:f>'velocidad de germinacion'!$AG$16</c:f>
                <c:numCache>
                  <c:formatCode>General</c:formatCode>
                  <c:ptCount val="1"/>
                  <c:pt idx="0">
                    <c:v>0.28559693182193002</c:v>
                  </c:pt>
                </c:numCache>
              </c:numRef>
            </c:minus>
          </c:errBars>
          <c:val>
            <c:numRef>
              <c:f>'velocidad de germinacion'!$AG$15</c:f>
              <c:numCache>
                <c:formatCode>General</c:formatCode>
                <c:ptCount val="1"/>
                <c:pt idx="0">
                  <c:v>11.483333333333333</c:v>
                </c:pt>
              </c:numCache>
            </c:numRef>
          </c:val>
        </c:ser>
        <c:ser>
          <c:idx val="6"/>
          <c:order val="6"/>
          <c:tx>
            <c:strRef>
              <c:f>'velocidad de germinacion'!$AH$14</c:f>
              <c:strCache>
                <c:ptCount val="1"/>
                <c:pt idx="0">
                  <c:v>T7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'velocidad de germinacion'!$AH$16</c:f>
                <c:numCache>
                  <c:formatCode>General</c:formatCode>
                  <c:ptCount val="1"/>
                  <c:pt idx="0">
                    <c:v>0.26232833362152969</c:v>
                  </c:pt>
                </c:numCache>
              </c:numRef>
            </c:plus>
            <c:minus>
              <c:numRef>
                <c:f>'velocidad de germinacion'!$AH$16</c:f>
                <c:numCache>
                  <c:formatCode>General</c:formatCode>
                  <c:ptCount val="1"/>
                  <c:pt idx="0">
                    <c:v>0.26232833362152969</c:v>
                  </c:pt>
                </c:numCache>
              </c:numRef>
            </c:minus>
          </c:errBars>
          <c:val>
            <c:numRef>
              <c:f>'velocidad de germinacion'!$AH$15</c:f>
              <c:numCache>
                <c:formatCode>General</c:formatCode>
                <c:ptCount val="1"/>
                <c:pt idx="0">
                  <c:v>10.283333333333333</c:v>
                </c:pt>
              </c:numCache>
            </c:numRef>
          </c:val>
        </c:ser>
        <c:ser>
          <c:idx val="7"/>
          <c:order val="7"/>
          <c:tx>
            <c:strRef>
              <c:f>'velocidad de germinacion'!$AI$14</c:f>
              <c:strCache>
                <c:ptCount val="1"/>
                <c:pt idx="0">
                  <c:v>T8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'velocidad de germinacion'!$AI$16</c:f>
                <c:numCache>
                  <c:formatCode>General</c:formatCode>
                  <c:ptCount val="1"/>
                  <c:pt idx="0">
                    <c:v>0.19326075309853252</c:v>
                  </c:pt>
                </c:numCache>
              </c:numRef>
            </c:plus>
            <c:minus>
              <c:numRef>
                <c:f>'velocidad de germinacion'!$AI$16</c:f>
                <c:numCache>
                  <c:formatCode>General</c:formatCode>
                  <c:ptCount val="1"/>
                  <c:pt idx="0">
                    <c:v>0.19326075309853252</c:v>
                  </c:pt>
                </c:numCache>
              </c:numRef>
            </c:minus>
          </c:errBars>
          <c:val>
            <c:numRef>
              <c:f>'velocidad de germinacion'!$AI$15</c:f>
              <c:numCache>
                <c:formatCode>General</c:formatCode>
                <c:ptCount val="1"/>
                <c:pt idx="0">
                  <c:v>11.5</c:v>
                </c:pt>
              </c:numCache>
            </c:numRef>
          </c:val>
        </c:ser>
        <c:ser>
          <c:idx val="8"/>
          <c:order val="8"/>
          <c:tx>
            <c:strRef>
              <c:f>'velocidad de germinacion'!$AJ$14</c:f>
              <c:strCache>
                <c:ptCount val="1"/>
                <c:pt idx="0">
                  <c:v>T9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'velocidad de germinacion'!$AJ$16</c:f>
                <c:numCache>
                  <c:formatCode>General</c:formatCode>
                  <c:ptCount val="1"/>
                  <c:pt idx="0">
                    <c:v>0.36912906546875918</c:v>
                  </c:pt>
                </c:numCache>
              </c:numRef>
            </c:plus>
            <c:minus>
              <c:numRef>
                <c:f>'velocidad de germinacion'!$AJ$16</c:f>
                <c:numCache>
                  <c:formatCode>General</c:formatCode>
                  <c:ptCount val="1"/>
                  <c:pt idx="0">
                    <c:v>0.36912906546875918</c:v>
                  </c:pt>
                </c:numCache>
              </c:numRef>
            </c:minus>
          </c:errBars>
          <c:val>
            <c:numRef>
              <c:f>'velocidad de germinacion'!$AJ$15</c:f>
              <c:numCache>
                <c:formatCode>General</c:formatCode>
                <c:ptCount val="1"/>
                <c:pt idx="0">
                  <c:v>11.266666666666666</c:v>
                </c:pt>
              </c:numCache>
            </c:numRef>
          </c:val>
        </c:ser>
        <c:dLbls>
          <c:showVal val="1"/>
        </c:dLbls>
        <c:overlap val="-50"/>
        <c:axId val="68519808"/>
        <c:axId val="68521344"/>
      </c:barChart>
      <c:catAx>
        <c:axId val="68519808"/>
        <c:scaling>
          <c:orientation val="minMax"/>
        </c:scaling>
        <c:delete val="1"/>
        <c:axPos val="b"/>
        <c:tickLblPos val="nextTo"/>
        <c:crossAx val="68521344"/>
        <c:crossesAt val="0"/>
        <c:auto val="1"/>
        <c:lblAlgn val="ctr"/>
        <c:lblOffset val="100"/>
      </c:catAx>
      <c:valAx>
        <c:axId val="68521344"/>
        <c:scaling>
          <c:orientation val="minMax"/>
          <c:max val="1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VG </a:t>
                </a:r>
                <a:r>
                  <a:rPr lang="es-ES" baseline="0"/>
                  <a:t>(semillas día </a:t>
                </a:r>
                <a:r>
                  <a:rPr lang="es-ES" baseline="30000"/>
                  <a:t>-1</a:t>
                </a:r>
                <a:r>
                  <a:rPr lang="es-ES" baseline="0"/>
                  <a:t>)</a:t>
                </a:r>
                <a:endParaRPr lang="es-ES"/>
              </a:p>
            </c:rich>
          </c:tx>
          <c:layout/>
        </c:title>
        <c:numFmt formatCode="General" sourceLinked="1"/>
        <c:tickLblPos val="nextTo"/>
        <c:crossAx val="68519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414"/>
          <c:w val="0.89733027121609799"/>
          <c:h val="8.3717191601049915E-2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'TM y tasa de germinacion'!$AB$14</c:f>
              <c:strCache>
                <c:ptCount val="1"/>
                <c:pt idx="0">
                  <c:v>T1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'TM y tasa de germinacion'!$AB$16</c:f>
                <c:numCache>
                  <c:formatCode>General</c:formatCode>
                  <c:ptCount val="1"/>
                  <c:pt idx="0">
                    <c:v>6.241326556326706E-2</c:v>
                  </c:pt>
                </c:numCache>
              </c:numRef>
            </c:plus>
            <c:minus>
              <c:numRef>
                <c:f>'TM y tasa de germinacion'!$AB$16</c:f>
                <c:numCache>
                  <c:formatCode>General</c:formatCode>
                  <c:ptCount val="1"/>
                  <c:pt idx="0">
                    <c:v>6.241326556326706E-2</c:v>
                  </c:pt>
                </c:numCache>
              </c:numRef>
            </c:minus>
          </c:errBars>
          <c:val>
            <c:numRef>
              <c:f>'TM y tasa de germinacion'!$AB$15</c:f>
              <c:numCache>
                <c:formatCode>General</c:formatCode>
                <c:ptCount val="1"/>
                <c:pt idx="0">
                  <c:v>2.0187358101135198</c:v>
                </c:pt>
              </c:numCache>
            </c:numRef>
          </c:val>
        </c:ser>
        <c:ser>
          <c:idx val="1"/>
          <c:order val="1"/>
          <c:tx>
            <c:strRef>
              <c:f>'TM y tasa de germinacion'!$AC$14</c:f>
              <c:strCache>
                <c:ptCount val="1"/>
                <c:pt idx="0">
                  <c:v>T2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germinacion'!$AC$16</c:f>
                <c:numCache>
                  <c:formatCode>General</c:formatCode>
                  <c:ptCount val="1"/>
                  <c:pt idx="0">
                    <c:v>5.8971456998803407E-2</c:v>
                  </c:pt>
                </c:numCache>
              </c:numRef>
            </c:plus>
            <c:minus>
              <c:numRef>
                <c:f>'TM y tasa de germinacion'!$AC$16</c:f>
                <c:numCache>
                  <c:formatCode>General</c:formatCode>
                  <c:ptCount val="1"/>
                  <c:pt idx="0">
                    <c:v>5.8971456998803407E-2</c:v>
                  </c:pt>
                </c:numCache>
              </c:numRef>
            </c:minus>
          </c:errBars>
          <c:val>
            <c:numRef>
              <c:f>'TM y tasa de germinacion'!$AC$15</c:f>
              <c:numCache>
                <c:formatCode>General</c:formatCode>
                <c:ptCount val="1"/>
                <c:pt idx="0">
                  <c:v>1.8671017003292545</c:v>
                </c:pt>
              </c:numCache>
            </c:numRef>
          </c:val>
        </c:ser>
        <c:ser>
          <c:idx val="2"/>
          <c:order val="2"/>
          <c:tx>
            <c:strRef>
              <c:f>'TM y tasa de germinacion'!$AD$14</c:f>
              <c:strCache>
                <c:ptCount val="1"/>
                <c:pt idx="0">
                  <c:v>T3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germinacion'!$AD$16</c:f>
                <c:numCache>
                  <c:formatCode>General</c:formatCode>
                  <c:ptCount val="1"/>
                  <c:pt idx="0">
                    <c:v>3.572412508744767E-2</c:v>
                  </c:pt>
                </c:numCache>
              </c:numRef>
            </c:plus>
            <c:minus>
              <c:numRef>
                <c:f>'TM y tasa de germinacion'!$AD$16</c:f>
                <c:numCache>
                  <c:formatCode>General</c:formatCode>
                  <c:ptCount val="1"/>
                  <c:pt idx="0">
                    <c:v>3.572412508744767E-2</c:v>
                  </c:pt>
                </c:numCache>
              </c:numRef>
            </c:minus>
          </c:errBars>
          <c:val>
            <c:numRef>
              <c:f>'TM y tasa de germinacion'!$AD$15</c:f>
              <c:numCache>
                <c:formatCode>General</c:formatCode>
                <c:ptCount val="1"/>
                <c:pt idx="0">
                  <c:v>1.9388157894736842</c:v>
                </c:pt>
              </c:numCache>
            </c:numRef>
          </c:val>
        </c:ser>
        <c:ser>
          <c:idx val="3"/>
          <c:order val="3"/>
          <c:tx>
            <c:strRef>
              <c:f>'TM y tasa de germinacion'!$AE$14</c:f>
              <c:strCache>
                <c:ptCount val="1"/>
                <c:pt idx="0">
                  <c:v>T4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'TM y tasa de germinacion'!$AE$16</c:f>
                <c:numCache>
                  <c:formatCode>General</c:formatCode>
                  <c:ptCount val="1"/>
                  <c:pt idx="0">
                    <c:v>4.2859663395410925E-2</c:v>
                  </c:pt>
                </c:numCache>
              </c:numRef>
            </c:plus>
            <c:minus>
              <c:numRef>
                <c:f>'TM y tasa de germinacion'!$AE$16</c:f>
                <c:numCache>
                  <c:formatCode>General</c:formatCode>
                  <c:ptCount val="1"/>
                  <c:pt idx="0">
                    <c:v>4.2859663395410925E-2</c:v>
                  </c:pt>
                </c:numCache>
              </c:numRef>
            </c:minus>
          </c:errBars>
          <c:val>
            <c:numRef>
              <c:f>'TM y tasa de germinacion'!$AE$15</c:f>
              <c:numCache>
                <c:formatCode>General</c:formatCode>
                <c:ptCount val="1"/>
                <c:pt idx="0">
                  <c:v>1.9680946852425181</c:v>
                </c:pt>
              </c:numCache>
            </c:numRef>
          </c:val>
        </c:ser>
        <c:ser>
          <c:idx val="4"/>
          <c:order val="4"/>
          <c:tx>
            <c:strRef>
              <c:f>'TM y tasa de germinacion'!$AF$14</c:f>
              <c:strCache>
                <c:ptCount val="1"/>
                <c:pt idx="0">
                  <c:v>T5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germinacion'!$AF$16</c:f>
                <c:numCache>
                  <c:formatCode>General</c:formatCode>
                  <c:ptCount val="1"/>
                  <c:pt idx="0">
                    <c:v>2.6029650999201261E-2</c:v>
                  </c:pt>
                </c:numCache>
              </c:numRef>
            </c:plus>
            <c:minus>
              <c:numRef>
                <c:f>'TM y tasa de germinacion'!$AF$16</c:f>
                <c:numCache>
                  <c:formatCode>General</c:formatCode>
                  <c:ptCount val="1"/>
                  <c:pt idx="0">
                    <c:v>2.6029650999201261E-2</c:v>
                  </c:pt>
                </c:numCache>
              </c:numRef>
            </c:minus>
          </c:errBars>
          <c:val>
            <c:numRef>
              <c:f>'TM y tasa de germinacion'!$AF$15</c:f>
              <c:numCache>
                <c:formatCode>General</c:formatCode>
                <c:ptCount val="1"/>
                <c:pt idx="0">
                  <c:v>1.8076096491228071</c:v>
                </c:pt>
              </c:numCache>
            </c:numRef>
          </c:val>
        </c:ser>
        <c:ser>
          <c:idx val="5"/>
          <c:order val="5"/>
          <c:tx>
            <c:strRef>
              <c:f>'TM y tasa de germinacion'!$AG$14</c:f>
              <c:strCache>
                <c:ptCount val="1"/>
                <c:pt idx="0">
                  <c:v>T6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germinacion'!$AG$16</c:f>
                <c:numCache>
                  <c:formatCode>General</c:formatCode>
                  <c:ptCount val="1"/>
                  <c:pt idx="0">
                    <c:v>3.9392166637112716E-2</c:v>
                  </c:pt>
                </c:numCache>
              </c:numRef>
            </c:plus>
            <c:minus>
              <c:numRef>
                <c:f>'TM y tasa de germinacion'!$AG$16</c:f>
                <c:numCache>
                  <c:formatCode>General</c:formatCode>
                  <c:ptCount val="1"/>
                  <c:pt idx="0">
                    <c:v>3.9392166637112716E-2</c:v>
                  </c:pt>
                </c:numCache>
              </c:numRef>
            </c:minus>
          </c:errBars>
          <c:val>
            <c:numRef>
              <c:f>'TM y tasa de germinacion'!$AG$15</c:f>
              <c:numCache>
                <c:formatCode>General</c:formatCode>
                <c:ptCount val="1"/>
                <c:pt idx="0">
                  <c:v>1.8266494668042654</c:v>
                </c:pt>
              </c:numCache>
            </c:numRef>
          </c:val>
        </c:ser>
        <c:ser>
          <c:idx val="6"/>
          <c:order val="6"/>
          <c:tx>
            <c:strRef>
              <c:f>'TM y tasa de germinacion'!$AH$14</c:f>
              <c:strCache>
                <c:ptCount val="1"/>
                <c:pt idx="0">
                  <c:v>T7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'TM y tasa de germinacion'!$AH$16</c:f>
                <c:numCache>
                  <c:formatCode>General</c:formatCode>
                  <c:ptCount val="1"/>
                  <c:pt idx="0">
                    <c:v>5.0458769036023018E-2</c:v>
                  </c:pt>
                </c:numCache>
              </c:numRef>
            </c:plus>
            <c:minus>
              <c:numRef>
                <c:f>'TM y tasa de germinacion'!$AH$16</c:f>
                <c:numCache>
                  <c:formatCode>General</c:formatCode>
                  <c:ptCount val="1"/>
                  <c:pt idx="0">
                    <c:v>5.0458769036023018E-2</c:v>
                  </c:pt>
                </c:numCache>
              </c:numRef>
            </c:minus>
          </c:errBars>
          <c:val>
            <c:numRef>
              <c:f>'TM y tasa de germinacion'!$AH$15</c:f>
              <c:numCache>
                <c:formatCode>General</c:formatCode>
                <c:ptCount val="1"/>
                <c:pt idx="0">
                  <c:v>1.9616606467148265</c:v>
                </c:pt>
              </c:numCache>
            </c:numRef>
          </c:val>
        </c:ser>
        <c:ser>
          <c:idx val="7"/>
          <c:order val="7"/>
          <c:tx>
            <c:strRef>
              <c:f>'TM y tasa de germinacion'!$AI$14</c:f>
              <c:strCache>
                <c:ptCount val="1"/>
                <c:pt idx="0">
                  <c:v>T8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germinacion'!$AI$16</c:f>
                <c:numCache>
                  <c:formatCode>General</c:formatCode>
                  <c:ptCount val="1"/>
                  <c:pt idx="0">
                    <c:v>2.0644073126437901E-2</c:v>
                  </c:pt>
                </c:numCache>
              </c:numRef>
            </c:plus>
            <c:minus>
              <c:numRef>
                <c:f>'TM y tasa de germinacion'!$AI$16</c:f>
                <c:numCache>
                  <c:formatCode>General</c:formatCode>
                  <c:ptCount val="1"/>
                  <c:pt idx="0">
                    <c:v>2.0644073126437901E-2</c:v>
                  </c:pt>
                </c:numCache>
              </c:numRef>
            </c:minus>
          </c:errBars>
          <c:val>
            <c:numRef>
              <c:f>'TM y tasa de germinacion'!$AI$15</c:f>
              <c:numCache>
                <c:formatCode>General</c:formatCode>
                <c:ptCount val="1"/>
                <c:pt idx="0">
                  <c:v>1.8310307017543859</c:v>
                </c:pt>
              </c:numCache>
            </c:numRef>
          </c:val>
        </c:ser>
        <c:ser>
          <c:idx val="8"/>
          <c:order val="8"/>
          <c:tx>
            <c:strRef>
              <c:f>'TM y tasa de germinacion'!$AJ$14</c:f>
              <c:strCache>
                <c:ptCount val="1"/>
                <c:pt idx="0">
                  <c:v>T9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germinacion'!$AJ$16</c:f>
                <c:numCache>
                  <c:formatCode>General</c:formatCode>
                  <c:ptCount val="1"/>
                  <c:pt idx="0">
                    <c:v>5.4428579536084411E-2</c:v>
                  </c:pt>
                </c:numCache>
              </c:numRef>
            </c:plus>
            <c:minus>
              <c:numRef>
                <c:f>'TM y tasa de germinacion'!$AJ$16</c:f>
                <c:numCache>
                  <c:formatCode>General</c:formatCode>
                  <c:ptCount val="1"/>
                  <c:pt idx="0">
                    <c:v>5.4428579536084411E-2</c:v>
                  </c:pt>
                </c:numCache>
              </c:numRef>
            </c:minus>
          </c:errBars>
          <c:val>
            <c:numRef>
              <c:f>'TM y tasa de germinacion'!$AJ$15</c:f>
              <c:numCache>
                <c:formatCode>General</c:formatCode>
                <c:ptCount val="1"/>
                <c:pt idx="0">
                  <c:v>1.8106445648434815</c:v>
                </c:pt>
              </c:numCache>
            </c:numRef>
          </c:val>
        </c:ser>
        <c:dLbls>
          <c:showVal val="1"/>
        </c:dLbls>
        <c:overlap val="-50"/>
        <c:axId val="68775936"/>
        <c:axId val="68777472"/>
      </c:barChart>
      <c:catAx>
        <c:axId val="68775936"/>
        <c:scaling>
          <c:orientation val="minMax"/>
        </c:scaling>
        <c:delete val="1"/>
        <c:axPos val="b"/>
        <c:tickLblPos val="nextTo"/>
        <c:crossAx val="68777472"/>
        <c:crossesAt val="0"/>
        <c:auto val="1"/>
        <c:lblAlgn val="ctr"/>
        <c:lblOffset val="100"/>
      </c:catAx>
      <c:valAx>
        <c:axId val="68777472"/>
        <c:scaling>
          <c:orientation val="minMax"/>
          <c:max val="2.5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 sz="1050" b="1" i="0" baseline="0"/>
                  <a:t>Tiempo medio de germinación ( días)</a:t>
                </a:r>
              </a:p>
            </c:rich>
          </c:tx>
          <c:layout>
            <c:manualLayout>
              <c:xMode val="edge"/>
              <c:yMode val="edge"/>
              <c:x val="2.6521996170352849E-2"/>
              <c:y val="0.13542960283117766"/>
            </c:manualLayout>
          </c:layout>
        </c:title>
        <c:numFmt formatCode="General" sourceLinked="1"/>
        <c:tickLblPos val="nextTo"/>
        <c:crossAx val="68775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436"/>
          <c:w val="0.89733027121609799"/>
          <c:h val="8.3717191601049956E-2"/>
        </c:manualLayout>
      </c:layout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'TM y tasa de germinacion'!$AB$40</c:f>
              <c:strCache>
                <c:ptCount val="1"/>
                <c:pt idx="0">
                  <c:v>T1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'TM y tasa de germinacion'!$AB$42</c:f>
                <c:numCache>
                  <c:formatCode>General</c:formatCode>
                  <c:ptCount val="1"/>
                  <c:pt idx="0">
                    <c:v>1.5937792198237738E-2</c:v>
                  </c:pt>
                </c:numCache>
              </c:numRef>
            </c:plus>
            <c:minus>
              <c:numRef>
                <c:f>'TM y tasa de germinacion'!$AB$42</c:f>
                <c:numCache>
                  <c:formatCode>General</c:formatCode>
                  <c:ptCount val="1"/>
                  <c:pt idx="0">
                    <c:v>1.5937792198237738E-2</c:v>
                  </c:pt>
                </c:numCache>
              </c:numRef>
            </c:minus>
          </c:errBars>
          <c:val>
            <c:numRef>
              <c:f>'TM y tasa de germinacion'!$AB$41</c:f>
              <c:numCache>
                <c:formatCode>General</c:formatCode>
                <c:ptCount val="1"/>
                <c:pt idx="0">
                  <c:v>0.5050237397011591</c:v>
                </c:pt>
              </c:numCache>
            </c:numRef>
          </c:val>
        </c:ser>
        <c:ser>
          <c:idx val="1"/>
          <c:order val="1"/>
          <c:tx>
            <c:strRef>
              <c:f>'TM y tasa de germinacion'!$AC$40</c:f>
              <c:strCache>
                <c:ptCount val="1"/>
                <c:pt idx="0">
                  <c:v>T2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germinacion'!$AC$42</c:f>
                <c:numCache>
                  <c:formatCode>General</c:formatCode>
                  <c:ptCount val="1"/>
                  <c:pt idx="0">
                    <c:v>1.6233046598875114E-2</c:v>
                  </c:pt>
                </c:numCache>
              </c:numRef>
            </c:plus>
            <c:minus>
              <c:numRef>
                <c:f>'TM y tasa de germinacion'!$AC$42</c:f>
                <c:numCache>
                  <c:formatCode>General</c:formatCode>
                  <c:ptCount val="1"/>
                  <c:pt idx="0">
                    <c:v>1.6233046598875114E-2</c:v>
                  </c:pt>
                </c:numCache>
              </c:numRef>
            </c:minus>
          </c:errBars>
          <c:val>
            <c:numRef>
              <c:f>'TM y tasa de germinacion'!$AC$41</c:f>
              <c:numCache>
                <c:formatCode>General</c:formatCode>
                <c:ptCount val="1"/>
                <c:pt idx="0">
                  <c:v>0.54568755105950228</c:v>
                </c:pt>
              </c:numCache>
            </c:numRef>
          </c:val>
        </c:ser>
        <c:ser>
          <c:idx val="2"/>
          <c:order val="2"/>
          <c:tx>
            <c:strRef>
              <c:f>'TM y tasa de germinacion'!$AD$40</c:f>
              <c:strCache>
                <c:ptCount val="1"/>
                <c:pt idx="0">
                  <c:v>T3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germinacion'!$AD$42</c:f>
                <c:numCache>
                  <c:formatCode>General</c:formatCode>
                  <c:ptCount val="1"/>
                  <c:pt idx="0">
                    <c:v>9.2547115230963758E-3</c:v>
                  </c:pt>
                </c:numCache>
              </c:numRef>
            </c:plus>
            <c:minus>
              <c:numRef>
                <c:f>'TM y tasa de germinacion'!$AD$42</c:f>
                <c:numCache>
                  <c:formatCode>General</c:formatCode>
                  <c:ptCount val="1"/>
                  <c:pt idx="0">
                    <c:v>9.2547115230963758E-3</c:v>
                  </c:pt>
                </c:numCache>
              </c:numRef>
            </c:minus>
          </c:errBars>
          <c:val>
            <c:numRef>
              <c:f>'TM y tasa de germinacion'!$AD$41</c:f>
              <c:numCache>
                <c:formatCode>General</c:formatCode>
                <c:ptCount val="1"/>
                <c:pt idx="0">
                  <c:v>0.5191398105593199</c:v>
                </c:pt>
              </c:numCache>
            </c:numRef>
          </c:val>
        </c:ser>
        <c:ser>
          <c:idx val="3"/>
          <c:order val="3"/>
          <c:tx>
            <c:strRef>
              <c:f>'TM y tasa de germinacion'!$AE$40</c:f>
              <c:strCache>
                <c:ptCount val="1"/>
                <c:pt idx="0">
                  <c:v>T4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'TM y tasa de germinacion'!$AE$42</c:f>
                <c:numCache>
                  <c:formatCode>General</c:formatCode>
                  <c:ptCount val="1"/>
                  <c:pt idx="0">
                    <c:v>1.0684169929028991E-2</c:v>
                  </c:pt>
                </c:numCache>
              </c:numRef>
            </c:plus>
            <c:minus>
              <c:numRef>
                <c:f>'TM y tasa de germinacion'!$AE$42</c:f>
                <c:numCache>
                  <c:formatCode>General</c:formatCode>
                  <c:ptCount val="1"/>
                  <c:pt idx="0">
                    <c:v>1.0684169929028991E-2</c:v>
                  </c:pt>
                </c:numCache>
              </c:numRef>
            </c:minus>
          </c:errBars>
          <c:val>
            <c:numRef>
              <c:f>'TM y tasa de germinacion'!$AE$41</c:f>
              <c:numCache>
                <c:formatCode>General</c:formatCode>
                <c:ptCount val="1"/>
                <c:pt idx="0">
                  <c:v>0.51268878955883923</c:v>
                </c:pt>
              </c:numCache>
            </c:numRef>
          </c:val>
        </c:ser>
        <c:ser>
          <c:idx val="4"/>
          <c:order val="4"/>
          <c:tx>
            <c:strRef>
              <c:f>'TM y tasa de germinacion'!$AF$40</c:f>
              <c:strCache>
                <c:ptCount val="1"/>
                <c:pt idx="0">
                  <c:v>T5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germinacion'!$AF$42</c:f>
                <c:numCache>
                  <c:formatCode>General</c:formatCode>
                  <c:ptCount val="1"/>
                  <c:pt idx="0">
                    <c:v>8.2337984726077521E-3</c:v>
                  </c:pt>
                </c:numCache>
              </c:numRef>
            </c:plus>
            <c:minus>
              <c:numRef>
                <c:f>'TM y tasa de germinacion'!$AF$42</c:f>
                <c:numCache>
                  <c:formatCode>General</c:formatCode>
                  <c:ptCount val="1"/>
                  <c:pt idx="0">
                    <c:v>8.2337984726077521E-3</c:v>
                  </c:pt>
                </c:numCache>
              </c:numRef>
            </c:minus>
          </c:errBars>
          <c:val>
            <c:numRef>
              <c:f>'TM y tasa de germinacion'!$AF$41</c:f>
              <c:numCache>
                <c:formatCode>General</c:formatCode>
                <c:ptCount val="1"/>
                <c:pt idx="0">
                  <c:v>0.55555500279290604</c:v>
                </c:pt>
              </c:numCache>
            </c:numRef>
          </c:val>
        </c:ser>
        <c:ser>
          <c:idx val="5"/>
          <c:order val="5"/>
          <c:tx>
            <c:strRef>
              <c:f>'TM y tasa de germinacion'!$AG$40</c:f>
              <c:strCache>
                <c:ptCount val="1"/>
                <c:pt idx="0">
                  <c:v>T6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germinacion'!$AG$42</c:f>
                <c:numCache>
                  <c:formatCode>General</c:formatCode>
                  <c:ptCount val="1"/>
                  <c:pt idx="0">
                    <c:v>1.1036118612877564E-2</c:v>
                  </c:pt>
                </c:numCache>
              </c:numRef>
            </c:plus>
            <c:minus>
              <c:numRef>
                <c:f>'TM y tasa de germinacion'!$AG$42</c:f>
                <c:numCache>
                  <c:formatCode>General</c:formatCode>
                  <c:ptCount val="1"/>
                  <c:pt idx="0">
                    <c:v>1.1036118612877564E-2</c:v>
                  </c:pt>
                </c:numCache>
              </c:numRef>
            </c:minus>
          </c:errBars>
          <c:val>
            <c:numRef>
              <c:f>'TM y tasa de germinacion'!$AG$41</c:f>
              <c:numCache>
                <c:formatCode>General</c:formatCode>
                <c:ptCount val="1"/>
                <c:pt idx="0">
                  <c:v>0.55213807697678663</c:v>
                </c:pt>
              </c:numCache>
            </c:numRef>
          </c:val>
        </c:ser>
        <c:ser>
          <c:idx val="6"/>
          <c:order val="6"/>
          <c:tx>
            <c:strRef>
              <c:f>'TM y tasa de germinacion'!$AH$40</c:f>
              <c:strCache>
                <c:ptCount val="1"/>
                <c:pt idx="0">
                  <c:v>T7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'TM y tasa de germinacion'!$AH$42</c:f>
                <c:numCache>
                  <c:formatCode>General</c:formatCode>
                  <c:ptCount val="1"/>
                  <c:pt idx="0">
                    <c:v>1.3315800068585794E-2</c:v>
                  </c:pt>
                </c:numCache>
              </c:numRef>
            </c:plus>
            <c:minus>
              <c:numRef>
                <c:f>'TM y tasa de germinacion'!$AH$42</c:f>
                <c:numCache>
                  <c:formatCode>General</c:formatCode>
                  <c:ptCount val="1"/>
                  <c:pt idx="0">
                    <c:v>1.3315800068585794E-2</c:v>
                  </c:pt>
                </c:numCache>
              </c:numRef>
            </c:minus>
          </c:errBars>
          <c:val>
            <c:numRef>
              <c:f>'TM y tasa de germinacion'!$AH$41</c:f>
              <c:numCache>
                <c:formatCode>General</c:formatCode>
                <c:ptCount val="1"/>
                <c:pt idx="0">
                  <c:v>0.51652325257588416</c:v>
                </c:pt>
              </c:numCache>
            </c:numRef>
          </c:val>
        </c:ser>
        <c:ser>
          <c:idx val="7"/>
          <c:order val="7"/>
          <c:tx>
            <c:strRef>
              <c:f>'TM y tasa de germinacion'!$AI$40</c:f>
              <c:strCache>
                <c:ptCount val="1"/>
                <c:pt idx="0">
                  <c:v>T8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germinacion'!$AI$42</c:f>
                <c:numCache>
                  <c:formatCode>General</c:formatCode>
                  <c:ptCount val="1"/>
                  <c:pt idx="0">
                    <c:v>6.363687254851964E-3</c:v>
                  </c:pt>
                </c:numCache>
              </c:numRef>
            </c:plus>
            <c:minus>
              <c:numRef>
                <c:f>'TM y tasa de germinacion'!$AI$42</c:f>
                <c:numCache>
                  <c:formatCode>General</c:formatCode>
                  <c:ptCount val="1"/>
                  <c:pt idx="0">
                    <c:v>6.363687254851964E-3</c:v>
                  </c:pt>
                </c:numCache>
              </c:numRef>
            </c:minus>
          </c:errBars>
          <c:val>
            <c:numRef>
              <c:f>'TM y tasa de germinacion'!$AI$41</c:f>
              <c:numCache>
                <c:formatCode>General</c:formatCode>
                <c:ptCount val="1"/>
                <c:pt idx="0">
                  <c:v>0.54755832130832127</c:v>
                </c:pt>
              </c:numCache>
            </c:numRef>
          </c:val>
        </c:ser>
        <c:ser>
          <c:idx val="8"/>
          <c:order val="8"/>
          <c:tx>
            <c:strRef>
              <c:f>'TM y tasa de germinacion'!$AJ$40</c:f>
              <c:strCache>
                <c:ptCount val="1"/>
                <c:pt idx="0">
                  <c:v>T9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'TM y tasa de germinacion'!$AJ$42</c:f>
                <c:numCache>
                  <c:formatCode>General</c:formatCode>
                  <c:ptCount val="1"/>
                  <c:pt idx="0">
                    <c:v>1.6014810747932175E-2</c:v>
                  </c:pt>
                </c:numCache>
              </c:numRef>
            </c:plus>
            <c:minus>
              <c:numRef>
                <c:f>'TM y tasa de germinacion'!$AJ$42</c:f>
                <c:numCache>
                  <c:formatCode>General</c:formatCode>
                  <c:ptCount val="1"/>
                  <c:pt idx="0">
                    <c:v>1.6014810747932175E-2</c:v>
                  </c:pt>
                </c:numCache>
              </c:numRef>
            </c:minus>
          </c:errBars>
          <c:val>
            <c:numRef>
              <c:f>'TM y tasa de germinacion'!$AJ$41</c:f>
              <c:numCache>
                <c:formatCode>General</c:formatCode>
                <c:ptCount val="1"/>
                <c:pt idx="0">
                  <c:v>0.56173252907459115</c:v>
                </c:pt>
              </c:numCache>
            </c:numRef>
          </c:val>
        </c:ser>
        <c:dLbls>
          <c:showVal val="1"/>
        </c:dLbls>
        <c:overlap val="-50"/>
        <c:axId val="68867584"/>
        <c:axId val="68869120"/>
      </c:barChart>
      <c:catAx>
        <c:axId val="68867584"/>
        <c:scaling>
          <c:orientation val="minMax"/>
        </c:scaling>
        <c:delete val="1"/>
        <c:axPos val="b"/>
        <c:tickLblPos val="nextTo"/>
        <c:crossAx val="68869120"/>
        <c:crossesAt val="0"/>
        <c:auto val="1"/>
        <c:lblAlgn val="ctr"/>
        <c:lblOffset val="100"/>
      </c:catAx>
      <c:valAx>
        <c:axId val="68869120"/>
        <c:scaling>
          <c:orientation val="minMax"/>
          <c:max val="0.70000000000000029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 sz="1050" b="1" i="0" u="none" strike="noStrike" baseline="0"/>
                  <a:t>Tasa de germinación </a:t>
                </a:r>
                <a:r>
                  <a:rPr lang="es-ES" sz="1050" b="1" i="0" baseline="0"/>
                  <a:t>( días</a:t>
                </a:r>
                <a:r>
                  <a:rPr lang="es-ES" sz="1050" b="1" i="0" baseline="30000"/>
                  <a:t>-1</a:t>
                </a:r>
                <a:r>
                  <a:rPr lang="es-ES" sz="1050" b="1" i="0" baseline="0"/>
                  <a:t>)</a:t>
                </a:r>
              </a:p>
            </c:rich>
          </c:tx>
          <c:layout>
            <c:manualLayout>
              <c:xMode val="edge"/>
              <c:yMode val="edge"/>
              <c:x val="2.6521996170352849E-2"/>
              <c:y val="0.13542960283117772"/>
            </c:manualLayout>
          </c:layout>
        </c:title>
        <c:numFmt formatCode="General" sourceLinked="1"/>
        <c:tickLblPos val="nextTo"/>
        <c:crossAx val="68867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481"/>
          <c:w val="0.88737511215368126"/>
          <c:h val="7.2404057600907998E-2"/>
        </c:manualLayout>
      </c:layout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'indice de vigor'!$B$10</c:f>
              <c:strCache>
                <c:ptCount val="1"/>
                <c:pt idx="0">
                  <c:v>T1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vigor'!$B$12</c:f>
                <c:numCache>
                  <c:formatCode>General</c:formatCode>
                  <c:ptCount val="1"/>
                  <c:pt idx="0">
                    <c:v>0.85106208566173258</c:v>
                  </c:pt>
                </c:numCache>
              </c:numRef>
            </c:plus>
            <c:minus>
              <c:numRef>
                <c:f>'indice de vigor'!$B$12</c:f>
                <c:numCache>
                  <c:formatCode>General</c:formatCode>
                  <c:ptCount val="1"/>
                  <c:pt idx="0">
                    <c:v>0.85106208566173258</c:v>
                  </c:pt>
                </c:numCache>
              </c:numRef>
            </c:minus>
          </c:errBars>
          <c:val>
            <c:numRef>
              <c:f>'indice de vigor'!$B$11</c:f>
              <c:numCache>
                <c:formatCode>General</c:formatCode>
                <c:ptCount val="1"/>
                <c:pt idx="0">
                  <c:v>86.5</c:v>
                </c:pt>
              </c:numCache>
            </c:numRef>
          </c:val>
        </c:ser>
        <c:ser>
          <c:idx val="1"/>
          <c:order val="1"/>
          <c:tx>
            <c:strRef>
              <c:f>'indice de vigor'!$C$10</c:f>
              <c:strCache>
                <c:ptCount val="1"/>
                <c:pt idx="0">
                  <c:v>T2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vigor'!$C$12</c:f>
                <c:numCache>
                  <c:formatCode>General</c:formatCode>
                  <c:ptCount val="1"/>
                  <c:pt idx="0">
                    <c:v>1.2571020124809993</c:v>
                  </c:pt>
                </c:numCache>
              </c:numRef>
            </c:plus>
            <c:minus>
              <c:numRef>
                <c:f>'indice de vigor'!$C$12</c:f>
                <c:numCache>
                  <c:formatCode>General</c:formatCode>
                  <c:ptCount val="1"/>
                  <c:pt idx="0">
                    <c:v>1.2571020124809993</c:v>
                  </c:pt>
                </c:numCache>
              </c:numRef>
            </c:minus>
          </c:errBars>
          <c:val>
            <c:numRef>
              <c:f>'indice de vigor'!$C$11</c:f>
              <c:numCache>
                <c:formatCode>General</c:formatCode>
                <c:ptCount val="1"/>
                <c:pt idx="0">
                  <c:v>88</c:v>
                </c:pt>
              </c:numCache>
            </c:numRef>
          </c:val>
        </c:ser>
        <c:ser>
          <c:idx val="2"/>
          <c:order val="2"/>
          <c:tx>
            <c:strRef>
              <c:f>'indice de vigor'!$D$10</c:f>
              <c:strCache>
                <c:ptCount val="1"/>
                <c:pt idx="0">
                  <c:v>T3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vigor'!$D$12</c:f>
                <c:numCache>
                  <c:formatCode>General</c:formatCode>
                  <c:ptCount val="1"/>
                  <c:pt idx="0">
                    <c:v>0.83329265316219159</c:v>
                  </c:pt>
                </c:numCache>
              </c:numRef>
            </c:plus>
            <c:minus>
              <c:numRef>
                <c:f>'indice de vigor'!$D$12</c:f>
                <c:numCache>
                  <c:formatCode>General</c:formatCode>
                  <c:ptCount val="1"/>
                  <c:pt idx="0">
                    <c:v>0.83329265316219159</c:v>
                  </c:pt>
                </c:numCache>
              </c:numRef>
            </c:minus>
          </c:errBars>
          <c:val>
            <c:numRef>
              <c:f>'indice de vigor'!$D$11</c:f>
              <c:numCache>
                <c:formatCode>General</c:formatCode>
                <c:ptCount val="1"/>
                <c:pt idx="0">
                  <c:v>89</c:v>
                </c:pt>
              </c:numCache>
            </c:numRef>
          </c:val>
        </c:ser>
        <c:ser>
          <c:idx val="3"/>
          <c:order val="3"/>
          <c:tx>
            <c:strRef>
              <c:f>'indice de vigor'!$E$10</c:f>
              <c:strCache>
                <c:ptCount val="1"/>
                <c:pt idx="0">
                  <c:v>T4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vigor'!$E$12</c:f>
                <c:numCache>
                  <c:formatCode>General</c:formatCode>
                  <c:ptCount val="1"/>
                  <c:pt idx="0">
                    <c:v>1.0523359872028122</c:v>
                  </c:pt>
                </c:numCache>
              </c:numRef>
            </c:plus>
            <c:minus>
              <c:numRef>
                <c:f>'indice de vigor'!$E$12</c:f>
                <c:numCache>
                  <c:formatCode>General</c:formatCode>
                  <c:ptCount val="1"/>
                  <c:pt idx="0">
                    <c:v>1.0523359872028122</c:v>
                  </c:pt>
                </c:numCache>
              </c:numRef>
            </c:minus>
          </c:errBars>
          <c:val>
            <c:numRef>
              <c:f>'indice de vigor'!$E$11</c:f>
              <c:numCache>
                <c:formatCode>General</c:formatCode>
                <c:ptCount val="1"/>
                <c:pt idx="0">
                  <c:v>92.5</c:v>
                </c:pt>
              </c:numCache>
            </c:numRef>
          </c:val>
        </c:ser>
        <c:ser>
          <c:idx val="4"/>
          <c:order val="4"/>
          <c:tx>
            <c:strRef>
              <c:f>'indice de vigor'!$F$10</c:f>
              <c:strCache>
                <c:ptCount val="1"/>
                <c:pt idx="0">
                  <c:v>T5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vigor'!$F$12</c:f>
                <c:numCache>
                  <c:formatCode>General</c:formatCode>
                  <c:ptCount val="1"/>
                  <c:pt idx="0">
                    <c:v>1.2208666537641761</c:v>
                  </c:pt>
                </c:numCache>
              </c:numRef>
            </c:plus>
            <c:minus>
              <c:numRef>
                <c:f>'indice de vigor'!$F$12</c:f>
                <c:numCache>
                  <c:formatCode>General</c:formatCode>
                  <c:ptCount val="1"/>
                  <c:pt idx="0">
                    <c:v>1.2208666537641761</c:v>
                  </c:pt>
                </c:numCache>
              </c:numRef>
            </c:minus>
          </c:errBars>
          <c:val>
            <c:numRef>
              <c:f>'indice de vigor'!$F$11</c:f>
              <c:numCache>
                <c:formatCode>General</c:formatCode>
                <c:ptCount val="1"/>
                <c:pt idx="0">
                  <c:v>90.5</c:v>
                </c:pt>
              </c:numCache>
            </c:numRef>
          </c:val>
        </c:ser>
        <c:ser>
          <c:idx val="5"/>
          <c:order val="5"/>
          <c:tx>
            <c:strRef>
              <c:f>'indice de vigor'!$G$10</c:f>
              <c:strCache>
                <c:ptCount val="1"/>
                <c:pt idx="0">
                  <c:v>T6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vigor'!$G$12</c:f>
                <c:numCache>
                  <c:formatCode>General</c:formatCode>
                  <c:ptCount val="1"/>
                  <c:pt idx="0">
                    <c:v>1.1185147131704725</c:v>
                  </c:pt>
                </c:numCache>
              </c:numRef>
            </c:plus>
            <c:minus>
              <c:numRef>
                <c:f>'indice de vigor'!$G$12</c:f>
                <c:numCache>
                  <c:formatCode>General</c:formatCode>
                  <c:ptCount val="1"/>
                  <c:pt idx="0">
                    <c:v>1.1185147131704725</c:v>
                  </c:pt>
                </c:numCache>
              </c:numRef>
            </c:minus>
          </c:errBars>
          <c:val>
            <c:numRef>
              <c:f>'indice de vigor'!$G$11</c:f>
              <c:numCache>
                <c:formatCode>General</c:formatCode>
                <c:ptCount val="1"/>
                <c:pt idx="0">
                  <c:v>90.5</c:v>
                </c:pt>
              </c:numCache>
            </c:numRef>
          </c:val>
        </c:ser>
        <c:ser>
          <c:idx val="6"/>
          <c:order val="6"/>
          <c:tx>
            <c:strRef>
              <c:f>'indice de vigor'!$H$10</c:f>
              <c:strCache>
                <c:ptCount val="1"/>
                <c:pt idx="0">
                  <c:v>T7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vigor'!$H$12</c:f>
                <c:numCache>
                  <c:formatCode>General</c:formatCode>
                  <c:ptCount val="1"/>
                  <c:pt idx="0">
                    <c:v>0.98170611505959882</c:v>
                  </c:pt>
                </c:numCache>
              </c:numRef>
            </c:plus>
            <c:minus>
              <c:numRef>
                <c:f>'indice de vigor'!$H$12</c:f>
                <c:numCache>
                  <c:formatCode>General</c:formatCode>
                  <c:ptCount val="1"/>
                  <c:pt idx="0">
                    <c:v>0.98170611505959882</c:v>
                  </c:pt>
                </c:numCache>
              </c:numRef>
            </c:minus>
          </c:errBars>
          <c:val>
            <c:numRef>
              <c:f>'indice de vigor'!$H$11</c:f>
              <c:numCache>
                <c:formatCode>General</c:formatCode>
                <c:ptCount val="1"/>
                <c:pt idx="0">
                  <c:v>86.5</c:v>
                </c:pt>
              </c:numCache>
            </c:numRef>
          </c:val>
        </c:ser>
        <c:ser>
          <c:idx val="7"/>
          <c:order val="7"/>
          <c:tx>
            <c:strRef>
              <c:f>'indice de vigor'!$I$10</c:f>
              <c:strCache>
                <c:ptCount val="1"/>
                <c:pt idx="0">
                  <c:v>T8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vigor'!$I$12</c:f>
                <c:numCache>
                  <c:formatCode>General</c:formatCode>
                  <c:ptCount val="1"/>
                  <c:pt idx="0">
                    <c:v>0.59929986988298922</c:v>
                  </c:pt>
                </c:numCache>
              </c:numRef>
            </c:plus>
            <c:minus>
              <c:numRef>
                <c:f>'indice de vigor'!$I$12</c:f>
                <c:numCache>
                  <c:formatCode>General</c:formatCode>
                  <c:ptCount val="1"/>
                  <c:pt idx="0">
                    <c:v>0.59929986988298922</c:v>
                  </c:pt>
                </c:numCache>
              </c:numRef>
            </c:minus>
          </c:errBars>
          <c:val>
            <c:numRef>
              <c:f>'indice de vigor'!$I$11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</c:ser>
        <c:ser>
          <c:idx val="8"/>
          <c:order val="8"/>
          <c:tx>
            <c:strRef>
              <c:f>'indice de vigor'!$J$10</c:f>
              <c:strCache>
                <c:ptCount val="1"/>
                <c:pt idx="0">
                  <c:v>T9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vigor'!$J$12</c:f>
                <c:numCache>
                  <c:formatCode>General</c:formatCode>
                  <c:ptCount val="1"/>
                  <c:pt idx="0">
                    <c:v>1.2594806371481624</c:v>
                  </c:pt>
                </c:numCache>
              </c:numRef>
            </c:plus>
            <c:minus>
              <c:numRef>
                <c:f>'indice de vigor'!$J$12</c:f>
                <c:numCache>
                  <c:formatCode>General</c:formatCode>
                  <c:ptCount val="1"/>
                  <c:pt idx="0">
                    <c:v>1.2594806371481624</c:v>
                  </c:pt>
                </c:numCache>
              </c:numRef>
            </c:minus>
          </c:errBars>
          <c:val>
            <c:numRef>
              <c:f>'indice de vigor'!$J$11</c:f>
              <c:numCache>
                <c:formatCode>General</c:formatCode>
                <c:ptCount val="1"/>
                <c:pt idx="0">
                  <c:v>87.5</c:v>
                </c:pt>
              </c:numCache>
            </c:numRef>
          </c:val>
        </c:ser>
        <c:dLbls>
          <c:showVal val="1"/>
        </c:dLbls>
        <c:overlap val="-50"/>
        <c:axId val="70065152"/>
        <c:axId val="70079232"/>
      </c:barChart>
      <c:catAx>
        <c:axId val="70065152"/>
        <c:scaling>
          <c:orientation val="minMax"/>
        </c:scaling>
        <c:delete val="1"/>
        <c:axPos val="b"/>
        <c:tickLblPos val="nextTo"/>
        <c:crossAx val="70079232"/>
        <c:crosses val="autoZero"/>
        <c:auto val="1"/>
        <c:lblAlgn val="ctr"/>
        <c:lblOffset val="100"/>
      </c:catAx>
      <c:valAx>
        <c:axId val="70079232"/>
        <c:scaling>
          <c:orientation val="minMax"/>
          <c:max val="1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Porcentaje</a:t>
                </a:r>
                <a:r>
                  <a:rPr lang="es-ES" baseline="0"/>
                  <a:t> final de</a:t>
                </a:r>
                <a:r>
                  <a:rPr lang="es-ES"/>
                  <a:t> germinación</a:t>
                </a:r>
                <a:r>
                  <a:rPr lang="es-ES" baseline="0"/>
                  <a:t> ( %)</a:t>
                </a:r>
                <a:endParaRPr lang="es-ES"/>
              </a:p>
            </c:rich>
          </c:tx>
          <c:layout/>
        </c:title>
        <c:numFmt formatCode="General" sourceLinked="1"/>
        <c:tickLblPos val="nextTo"/>
        <c:crossAx val="70065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503"/>
          <c:w val="0.62788582677165361"/>
          <c:h val="8.3717191601049901E-2"/>
        </c:manualLayout>
      </c:layout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'indice de vigor'!$M$10</c:f>
              <c:strCache>
                <c:ptCount val="1"/>
                <c:pt idx="0">
                  <c:v>T1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vigor'!$M$12</c:f>
                <c:numCache>
                  <c:formatCode>General</c:formatCode>
                  <c:ptCount val="1"/>
                  <c:pt idx="0">
                    <c:v>0.2861398007090778</c:v>
                  </c:pt>
                </c:numCache>
              </c:numRef>
            </c:plus>
            <c:minus>
              <c:numRef>
                <c:f>'indice de vigor'!$M$12</c:f>
                <c:numCache>
                  <c:formatCode>General</c:formatCode>
                  <c:ptCount val="1"/>
                  <c:pt idx="0">
                    <c:v>0.2861398007090778</c:v>
                  </c:pt>
                </c:numCache>
              </c:numRef>
            </c:minus>
          </c:errBars>
          <c:val>
            <c:numRef>
              <c:f>'indice de vigor'!$M$11</c:f>
              <c:numCache>
                <c:formatCode>0.0</c:formatCode>
                <c:ptCount val="1"/>
                <c:pt idx="0">
                  <c:v>15.445000000000002</c:v>
                </c:pt>
              </c:numCache>
            </c:numRef>
          </c:val>
        </c:ser>
        <c:ser>
          <c:idx val="1"/>
          <c:order val="1"/>
          <c:tx>
            <c:strRef>
              <c:f>'indice de vigor'!$N$10</c:f>
              <c:strCache>
                <c:ptCount val="1"/>
                <c:pt idx="0">
                  <c:v>T2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vigor'!$N$12</c:f>
                <c:numCache>
                  <c:formatCode>General</c:formatCode>
                  <c:ptCount val="1"/>
                  <c:pt idx="0">
                    <c:v>0.40182598195215857</c:v>
                  </c:pt>
                </c:numCache>
              </c:numRef>
            </c:plus>
            <c:minus>
              <c:numRef>
                <c:f>'indice de vigor'!$N$12</c:f>
                <c:numCache>
                  <c:formatCode>General</c:formatCode>
                  <c:ptCount val="1"/>
                  <c:pt idx="0">
                    <c:v>0.40182598195215857</c:v>
                  </c:pt>
                </c:numCache>
              </c:numRef>
            </c:minus>
          </c:errBars>
          <c:val>
            <c:numRef>
              <c:f>'indice de vigor'!$N$11</c:f>
              <c:numCache>
                <c:formatCode>0.0</c:formatCode>
                <c:ptCount val="1"/>
                <c:pt idx="0">
                  <c:v>17.259999999999998</c:v>
                </c:pt>
              </c:numCache>
            </c:numRef>
          </c:val>
        </c:ser>
        <c:ser>
          <c:idx val="2"/>
          <c:order val="2"/>
          <c:tx>
            <c:strRef>
              <c:f>'indice de vigor'!$O$10</c:f>
              <c:strCache>
                <c:ptCount val="1"/>
                <c:pt idx="0">
                  <c:v>T3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vigor'!$O$12</c:f>
                <c:numCache>
                  <c:formatCode>General</c:formatCode>
                  <c:ptCount val="1"/>
                  <c:pt idx="0">
                    <c:v>0.29443458870991057</c:v>
                  </c:pt>
                </c:numCache>
              </c:numRef>
            </c:plus>
            <c:minus>
              <c:numRef>
                <c:f>'indice de vigor'!$O$12</c:f>
                <c:numCache>
                  <c:formatCode>General</c:formatCode>
                  <c:ptCount val="1"/>
                  <c:pt idx="0">
                    <c:v>0.29443458870991057</c:v>
                  </c:pt>
                </c:numCache>
              </c:numRef>
            </c:minus>
          </c:errBars>
          <c:val>
            <c:numRef>
              <c:f>'indice de vigor'!$O$11</c:f>
              <c:numCache>
                <c:formatCode>0.0</c:formatCode>
                <c:ptCount val="1"/>
                <c:pt idx="0">
                  <c:v>18.880000000000003</c:v>
                </c:pt>
              </c:numCache>
            </c:numRef>
          </c:val>
        </c:ser>
        <c:ser>
          <c:idx val="3"/>
          <c:order val="3"/>
          <c:tx>
            <c:strRef>
              <c:f>'indice de vigor'!$P$10</c:f>
              <c:strCache>
                <c:ptCount val="1"/>
                <c:pt idx="0">
                  <c:v>T4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vigor'!$P$12</c:f>
                <c:numCache>
                  <c:formatCode>General</c:formatCode>
                  <c:ptCount val="1"/>
                  <c:pt idx="0">
                    <c:v>0.32252041384169505</c:v>
                  </c:pt>
                </c:numCache>
              </c:numRef>
            </c:plus>
            <c:minus>
              <c:numRef>
                <c:f>'indice de vigor'!$P$12</c:f>
                <c:numCache>
                  <c:formatCode>General</c:formatCode>
                  <c:ptCount val="1"/>
                  <c:pt idx="0">
                    <c:v>0.32252041384169505</c:v>
                  </c:pt>
                </c:numCache>
              </c:numRef>
            </c:minus>
          </c:errBars>
          <c:val>
            <c:numRef>
              <c:f>'indice de vigor'!$P$11</c:f>
              <c:numCache>
                <c:formatCode>0.0</c:formatCode>
                <c:ptCount val="1"/>
                <c:pt idx="0">
                  <c:v>18.184999999999999</c:v>
                </c:pt>
              </c:numCache>
            </c:numRef>
          </c:val>
        </c:ser>
        <c:ser>
          <c:idx val="4"/>
          <c:order val="4"/>
          <c:tx>
            <c:strRef>
              <c:f>'indice de vigor'!$Q$10</c:f>
              <c:strCache>
                <c:ptCount val="1"/>
                <c:pt idx="0">
                  <c:v>T5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vigor'!$Q$12</c:f>
                <c:numCache>
                  <c:formatCode>General</c:formatCode>
                  <c:ptCount val="1"/>
                  <c:pt idx="0">
                    <c:v>0.26817023005124624</c:v>
                  </c:pt>
                </c:numCache>
              </c:numRef>
            </c:plus>
            <c:minus>
              <c:numRef>
                <c:f>'indice de vigor'!$Q$12</c:f>
                <c:numCache>
                  <c:formatCode>General</c:formatCode>
                  <c:ptCount val="1"/>
                  <c:pt idx="0">
                    <c:v>0.26817023005124624</c:v>
                  </c:pt>
                </c:numCache>
              </c:numRef>
            </c:minus>
          </c:errBars>
          <c:val>
            <c:numRef>
              <c:f>'indice de vigor'!$Q$11</c:f>
              <c:numCache>
                <c:formatCode>0.0</c:formatCode>
                <c:ptCount val="1"/>
                <c:pt idx="0">
                  <c:v>18.095000000000002</c:v>
                </c:pt>
              </c:numCache>
            </c:numRef>
          </c:val>
        </c:ser>
        <c:ser>
          <c:idx val="5"/>
          <c:order val="5"/>
          <c:tx>
            <c:strRef>
              <c:f>'indice de vigor'!$R$10</c:f>
              <c:strCache>
                <c:ptCount val="1"/>
                <c:pt idx="0">
                  <c:v>T6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vigor'!$R$12</c:f>
                <c:numCache>
                  <c:formatCode>General</c:formatCode>
                  <c:ptCount val="1"/>
                  <c:pt idx="0">
                    <c:v>0.4560162720862066</c:v>
                  </c:pt>
                </c:numCache>
              </c:numRef>
            </c:plus>
            <c:minus>
              <c:numRef>
                <c:f>'indice de vigor'!$R$12</c:f>
                <c:numCache>
                  <c:formatCode>General</c:formatCode>
                  <c:ptCount val="1"/>
                  <c:pt idx="0">
                    <c:v>0.4560162720862066</c:v>
                  </c:pt>
                </c:numCache>
              </c:numRef>
            </c:minus>
          </c:errBars>
          <c:val>
            <c:numRef>
              <c:f>'indice de vigor'!$R$11</c:f>
              <c:numCache>
                <c:formatCode>0.0</c:formatCode>
                <c:ptCount val="1"/>
                <c:pt idx="0">
                  <c:v>18.074999999999999</c:v>
                </c:pt>
              </c:numCache>
            </c:numRef>
          </c:val>
        </c:ser>
        <c:ser>
          <c:idx val="6"/>
          <c:order val="6"/>
          <c:tx>
            <c:strRef>
              <c:f>'indice de vigor'!$S$10</c:f>
              <c:strCache>
                <c:ptCount val="1"/>
                <c:pt idx="0">
                  <c:v>T7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vigor'!$S$12</c:f>
                <c:numCache>
                  <c:formatCode>General</c:formatCode>
                  <c:ptCount val="1"/>
                  <c:pt idx="0">
                    <c:v>0.2365020846027307</c:v>
                  </c:pt>
                </c:numCache>
              </c:numRef>
            </c:plus>
            <c:minus>
              <c:numRef>
                <c:f>'indice de vigor'!$S$12</c:f>
                <c:numCache>
                  <c:formatCode>General</c:formatCode>
                  <c:ptCount val="1"/>
                  <c:pt idx="0">
                    <c:v>0.2365020846027307</c:v>
                  </c:pt>
                </c:numCache>
              </c:numRef>
            </c:minus>
          </c:errBars>
          <c:val>
            <c:numRef>
              <c:f>'indice de vigor'!$S$11</c:f>
              <c:numCache>
                <c:formatCode>0.0</c:formatCode>
                <c:ptCount val="1"/>
                <c:pt idx="0">
                  <c:v>16.8</c:v>
                </c:pt>
              </c:numCache>
            </c:numRef>
          </c:val>
        </c:ser>
        <c:ser>
          <c:idx val="7"/>
          <c:order val="7"/>
          <c:tx>
            <c:strRef>
              <c:f>'indice de vigor'!$T$10</c:f>
              <c:strCache>
                <c:ptCount val="1"/>
                <c:pt idx="0">
                  <c:v>T8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vigor'!$T$12</c:f>
                <c:numCache>
                  <c:formatCode>General</c:formatCode>
                  <c:ptCount val="1"/>
                  <c:pt idx="0">
                    <c:v>0.3732849300420692</c:v>
                  </c:pt>
                </c:numCache>
              </c:numRef>
            </c:plus>
            <c:minus>
              <c:numRef>
                <c:f>'indice de vigor'!$T$12</c:f>
                <c:numCache>
                  <c:formatCode>General</c:formatCode>
                  <c:ptCount val="1"/>
                  <c:pt idx="0">
                    <c:v>0.3732849300420692</c:v>
                  </c:pt>
                </c:numCache>
              </c:numRef>
            </c:minus>
          </c:errBars>
          <c:val>
            <c:numRef>
              <c:f>'indice de vigor'!$T$11</c:f>
              <c:numCache>
                <c:formatCode>0.0</c:formatCode>
                <c:ptCount val="1"/>
                <c:pt idx="0">
                  <c:v>16.595000000000002</c:v>
                </c:pt>
              </c:numCache>
            </c:numRef>
          </c:val>
        </c:ser>
        <c:ser>
          <c:idx val="8"/>
          <c:order val="8"/>
          <c:tx>
            <c:strRef>
              <c:f>'indice de vigor'!$U$10</c:f>
              <c:strCache>
                <c:ptCount val="1"/>
                <c:pt idx="0">
                  <c:v>T9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vigor'!$U$12</c:f>
                <c:numCache>
                  <c:formatCode>General</c:formatCode>
                  <c:ptCount val="1"/>
                  <c:pt idx="0">
                    <c:v>0.27879899729511565</c:v>
                  </c:pt>
                </c:numCache>
              </c:numRef>
            </c:plus>
            <c:minus>
              <c:numRef>
                <c:f>'indice de vigor'!$U$12</c:f>
                <c:numCache>
                  <c:formatCode>General</c:formatCode>
                  <c:ptCount val="1"/>
                  <c:pt idx="0">
                    <c:v>0.27879899729511565</c:v>
                  </c:pt>
                </c:numCache>
              </c:numRef>
            </c:minus>
          </c:errBars>
          <c:val>
            <c:numRef>
              <c:f>'indice de vigor'!$U$11</c:f>
              <c:numCache>
                <c:formatCode>0.0</c:formatCode>
                <c:ptCount val="1"/>
                <c:pt idx="0">
                  <c:v>17.685000000000002</c:v>
                </c:pt>
              </c:numCache>
            </c:numRef>
          </c:val>
        </c:ser>
        <c:dLbls>
          <c:showVal val="1"/>
        </c:dLbls>
        <c:overlap val="-50"/>
        <c:axId val="70260224"/>
        <c:axId val="70261760"/>
      </c:barChart>
      <c:catAx>
        <c:axId val="70260224"/>
        <c:scaling>
          <c:orientation val="minMax"/>
        </c:scaling>
        <c:delete val="1"/>
        <c:axPos val="b"/>
        <c:tickLblPos val="nextTo"/>
        <c:crossAx val="70261760"/>
        <c:crosses val="autoZero"/>
        <c:auto val="1"/>
        <c:lblAlgn val="ctr"/>
        <c:lblOffset val="100"/>
      </c:catAx>
      <c:valAx>
        <c:axId val="70261760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Masa seca de la plántula </a:t>
                </a:r>
                <a:r>
                  <a:rPr lang="es-ES" baseline="0"/>
                  <a:t>( mg)</a:t>
                </a:r>
                <a:endParaRPr lang="es-ES"/>
              </a:p>
            </c:rich>
          </c:tx>
          <c:layout/>
        </c:title>
        <c:numFmt formatCode="0.0" sourceLinked="1"/>
        <c:tickLblPos val="nextTo"/>
        <c:crossAx val="702602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525"/>
          <c:w val="0.62788582677165361"/>
          <c:h val="8.3717191601049901E-2"/>
        </c:manualLayout>
      </c:layout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8"/>
  <c:chart>
    <c:plotArea>
      <c:layout/>
      <c:barChart>
        <c:barDir val="col"/>
        <c:grouping val="clustered"/>
        <c:ser>
          <c:idx val="0"/>
          <c:order val="0"/>
          <c:tx>
            <c:strRef>
              <c:f>'indice de vigor'!$X$10</c:f>
              <c:strCache>
                <c:ptCount val="1"/>
                <c:pt idx="0">
                  <c:v>T1</c:v>
                </c:pt>
              </c:strCache>
            </c:strRef>
          </c:tx>
          <c:dLbls>
            <c:delete val="1"/>
          </c:dLbls>
          <c:errBars>
            <c:errBarType val="both"/>
            <c:errValType val="cust"/>
            <c:plus>
              <c:numRef>
                <c:f>'indice de vigor'!$X$12</c:f>
                <c:numCache>
                  <c:formatCode>General</c:formatCode>
                  <c:ptCount val="1"/>
                  <c:pt idx="0">
                    <c:v>30.674432683844636</c:v>
                  </c:pt>
                </c:numCache>
              </c:numRef>
            </c:plus>
            <c:minus>
              <c:numRef>
                <c:f>'indice de vigor'!$X$12</c:f>
                <c:numCache>
                  <c:formatCode>General</c:formatCode>
                  <c:ptCount val="1"/>
                  <c:pt idx="0">
                    <c:v>30.674432683844636</c:v>
                  </c:pt>
                </c:numCache>
              </c:numRef>
            </c:minus>
          </c:errBars>
          <c:val>
            <c:numRef>
              <c:f>'indice de vigor'!$X$11</c:f>
              <c:numCache>
                <c:formatCode>General</c:formatCode>
                <c:ptCount val="1"/>
                <c:pt idx="0">
                  <c:v>1338.1</c:v>
                </c:pt>
              </c:numCache>
            </c:numRef>
          </c:val>
        </c:ser>
        <c:ser>
          <c:idx val="1"/>
          <c:order val="1"/>
          <c:tx>
            <c:strRef>
              <c:f>'indice de vigor'!$Y$10</c:f>
              <c:strCache>
                <c:ptCount val="1"/>
                <c:pt idx="0">
                  <c:v>T2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vigor'!$Y$12</c:f>
                <c:numCache>
                  <c:formatCode>General</c:formatCode>
                  <c:ptCount val="1"/>
                  <c:pt idx="0">
                    <c:v>32.255034058666681</c:v>
                  </c:pt>
                </c:numCache>
              </c:numRef>
            </c:plus>
            <c:minus>
              <c:numRef>
                <c:f>'indice de vigor'!$Y$12</c:f>
                <c:numCache>
                  <c:formatCode>General</c:formatCode>
                  <c:ptCount val="1"/>
                  <c:pt idx="0">
                    <c:v>32.255034058666681</c:v>
                  </c:pt>
                </c:numCache>
              </c:numRef>
            </c:minus>
          </c:errBars>
          <c:val>
            <c:numRef>
              <c:f>'indice de vigor'!$Y$11</c:f>
              <c:numCache>
                <c:formatCode>General</c:formatCode>
                <c:ptCount val="1"/>
                <c:pt idx="0">
                  <c:v>1509.75</c:v>
                </c:pt>
              </c:numCache>
            </c:numRef>
          </c:val>
        </c:ser>
        <c:ser>
          <c:idx val="2"/>
          <c:order val="2"/>
          <c:tx>
            <c:strRef>
              <c:f>'indice de vigor'!$Z$10</c:f>
              <c:strCache>
                <c:ptCount val="1"/>
                <c:pt idx="0">
                  <c:v>T3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vigor'!$Z$12</c:f>
                <c:numCache>
                  <c:formatCode>General</c:formatCode>
                  <c:ptCount val="1"/>
                  <c:pt idx="0">
                    <c:v>28.520839688707103</c:v>
                  </c:pt>
                </c:numCache>
              </c:numRef>
            </c:plus>
            <c:minus>
              <c:numRef>
                <c:f>'indice de vigor'!$Z$12</c:f>
                <c:numCache>
                  <c:formatCode>General</c:formatCode>
                  <c:ptCount val="1"/>
                  <c:pt idx="0">
                    <c:v>28.520839688707103</c:v>
                  </c:pt>
                </c:numCache>
              </c:numRef>
            </c:minus>
          </c:errBars>
          <c:val>
            <c:numRef>
              <c:f>'indice de vigor'!$Z$11</c:f>
              <c:numCache>
                <c:formatCode>General</c:formatCode>
                <c:ptCount val="1"/>
                <c:pt idx="0">
                  <c:v>1679</c:v>
                </c:pt>
              </c:numCache>
            </c:numRef>
          </c:val>
        </c:ser>
        <c:ser>
          <c:idx val="3"/>
          <c:order val="3"/>
          <c:tx>
            <c:strRef>
              <c:f>'indice de vigor'!$AA$10</c:f>
              <c:strCache>
                <c:ptCount val="1"/>
                <c:pt idx="0">
                  <c:v>T4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vigor'!$AA$12</c:f>
                <c:numCache>
                  <c:formatCode>General</c:formatCode>
                  <c:ptCount val="1"/>
                  <c:pt idx="0">
                    <c:v>30.073980488210413</c:v>
                  </c:pt>
                </c:numCache>
              </c:numRef>
            </c:plus>
            <c:minus>
              <c:numRef>
                <c:f>'indice de vigor'!$AA$12</c:f>
                <c:numCache>
                  <c:formatCode>General</c:formatCode>
                  <c:ptCount val="1"/>
                  <c:pt idx="0">
                    <c:v>30.073980488210413</c:v>
                  </c:pt>
                </c:numCache>
              </c:numRef>
            </c:minus>
          </c:errBars>
          <c:val>
            <c:numRef>
              <c:f>'indice de vigor'!$AA$11</c:f>
              <c:numCache>
                <c:formatCode>General</c:formatCode>
                <c:ptCount val="1"/>
                <c:pt idx="0">
                  <c:v>1677.325</c:v>
                </c:pt>
              </c:numCache>
            </c:numRef>
          </c:val>
        </c:ser>
        <c:ser>
          <c:idx val="4"/>
          <c:order val="4"/>
          <c:tx>
            <c:strRef>
              <c:f>'indice de vigor'!$AB$10</c:f>
              <c:strCache>
                <c:ptCount val="1"/>
                <c:pt idx="0">
                  <c:v>T5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vigor'!$AB$12</c:f>
                <c:numCache>
                  <c:formatCode>General</c:formatCode>
                  <c:ptCount val="1"/>
                  <c:pt idx="0">
                    <c:v>34.083126173395456</c:v>
                  </c:pt>
                </c:numCache>
              </c:numRef>
            </c:plus>
            <c:minus>
              <c:numRef>
                <c:f>'indice de vigor'!$AB$12</c:f>
                <c:numCache>
                  <c:formatCode>General</c:formatCode>
                  <c:ptCount val="1"/>
                  <c:pt idx="0">
                    <c:v>34.083126173395456</c:v>
                  </c:pt>
                </c:numCache>
              </c:numRef>
            </c:minus>
          </c:errBars>
          <c:val>
            <c:numRef>
              <c:f>'indice de vigor'!$AB$11</c:f>
              <c:numCache>
                <c:formatCode>General</c:formatCode>
                <c:ptCount val="1"/>
                <c:pt idx="0">
                  <c:v>1638.5250000000001</c:v>
                </c:pt>
              </c:numCache>
            </c:numRef>
          </c:val>
        </c:ser>
        <c:ser>
          <c:idx val="5"/>
          <c:order val="5"/>
          <c:tx>
            <c:strRef>
              <c:f>'indice de vigor'!$AC$10</c:f>
              <c:strCache>
                <c:ptCount val="1"/>
                <c:pt idx="0">
                  <c:v>T6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vigor'!$AC$12</c:f>
                <c:numCache>
                  <c:formatCode>General</c:formatCode>
                  <c:ptCount val="1"/>
                  <c:pt idx="0">
                    <c:v>50.726471803931105</c:v>
                  </c:pt>
                </c:numCache>
              </c:numRef>
            </c:plus>
            <c:minus>
              <c:numRef>
                <c:f>'indice de vigor'!$AC$12</c:f>
                <c:numCache>
                  <c:formatCode>General</c:formatCode>
                  <c:ptCount val="1"/>
                  <c:pt idx="0">
                    <c:v>50.726471803931105</c:v>
                  </c:pt>
                </c:numCache>
              </c:numRef>
            </c:minus>
          </c:errBars>
          <c:val>
            <c:numRef>
              <c:f>'indice de vigor'!$AC$11</c:f>
              <c:numCache>
                <c:formatCode>General</c:formatCode>
                <c:ptCount val="1"/>
                <c:pt idx="0">
                  <c:v>1639.85</c:v>
                </c:pt>
              </c:numCache>
            </c:numRef>
          </c:val>
        </c:ser>
        <c:ser>
          <c:idx val="6"/>
          <c:order val="6"/>
          <c:tx>
            <c:strRef>
              <c:f>'indice de vigor'!$AD$10</c:f>
              <c:strCache>
                <c:ptCount val="1"/>
                <c:pt idx="0">
                  <c:v>T7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vigor'!$AD$12</c:f>
                <c:numCache>
                  <c:formatCode>General</c:formatCode>
                  <c:ptCount val="1"/>
                  <c:pt idx="0">
                    <c:v>26.246625852513819</c:v>
                  </c:pt>
                </c:numCache>
              </c:numRef>
            </c:plus>
            <c:minus>
              <c:numRef>
                <c:f>'indice de vigor'!$AD$12</c:f>
                <c:numCache>
                  <c:formatCode>General</c:formatCode>
                  <c:ptCount val="1"/>
                  <c:pt idx="0">
                    <c:v>26.246625852513819</c:v>
                  </c:pt>
                </c:numCache>
              </c:numRef>
            </c:minus>
          </c:errBars>
          <c:val>
            <c:numRef>
              <c:f>'indice de vigor'!$AD$11</c:f>
              <c:numCache>
                <c:formatCode>General</c:formatCode>
                <c:ptCount val="1"/>
                <c:pt idx="0">
                  <c:v>1453.0250000000001</c:v>
                </c:pt>
              </c:numCache>
            </c:numRef>
          </c:val>
        </c:ser>
        <c:ser>
          <c:idx val="7"/>
          <c:order val="7"/>
          <c:tx>
            <c:strRef>
              <c:f>'indice de vigor'!$AE$10</c:f>
              <c:strCache>
                <c:ptCount val="1"/>
                <c:pt idx="0">
                  <c:v>T8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vigor'!$AE$12</c:f>
                <c:numCache>
                  <c:formatCode>General</c:formatCode>
                  <c:ptCount val="1"/>
                  <c:pt idx="0">
                    <c:v>34.00189200688083</c:v>
                  </c:pt>
                </c:numCache>
              </c:numRef>
            </c:plus>
            <c:minus>
              <c:numRef>
                <c:f>'indice de vigor'!$AE$12</c:f>
                <c:numCache>
                  <c:formatCode>General</c:formatCode>
                  <c:ptCount val="1"/>
                  <c:pt idx="0">
                    <c:v>34.00189200688083</c:v>
                  </c:pt>
                </c:numCache>
              </c:numRef>
            </c:minus>
          </c:errBars>
          <c:val>
            <c:numRef>
              <c:f>'indice de vigor'!$AE$11</c:f>
              <c:numCache>
                <c:formatCode>General</c:formatCode>
                <c:ptCount val="1"/>
                <c:pt idx="0">
                  <c:v>1492.375</c:v>
                </c:pt>
              </c:numCache>
            </c:numRef>
          </c:val>
        </c:ser>
        <c:ser>
          <c:idx val="8"/>
          <c:order val="8"/>
          <c:tx>
            <c:strRef>
              <c:f>'indice de vigor'!$AF$10</c:f>
              <c:strCache>
                <c:ptCount val="1"/>
                <c:pt idx="0">
                  <c:v>T9</c:v>
                </c:pt>
              </c:strCache>
            </c:strRef>
          </c:tx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Val val="1"/>
            </c:dLbl>
            <c:showVal val="1"/>
          </c:dLbls>
          <c:errBars>
            <c:errBarType val="both"/>
            <c:errValType val="cust"/>
            <c:plus>
              <c:numRef>
                <c:f>'indice de vigor'!$AF$12</c:f>
                <c:numCache>
                  <c:formatCode>General</c:formatCode>
                  <c:ptCount val="1"/>
                  <c:pt idx="0">
                    <c:v>37.291685013828648</c:v>
                  </c:pt>
                </c:numCache>
              </c:numRef>
            </c:plus>
            <c:minus>
              <c:numRef>
                <c:f>'indice de vigor'!$AF$12</c:f>
                <c:numCache>
                  <c:formatCode>General</c:formatCode>
                  <c:ptCount val="1"/>
                  <c:pt idx="0">
                    <c:v>37.291685013828648</c:v>
                  </c:pt>
                </c:numCache>
              </c:numRef>
            </c:minus>
          </c:errBars>
          <c:val>
            <c:numRef>
              <c:f>'indice de vigor'!$AF$11</c:f>
              <c:numCache>
                <c:formatCode>General</c:formatCode>
                <c:ptCount val="1"/>
                <c:pt idx="0">
                  <c:v>1550.9</c:v>
                </c:pt>
              </c:numCache>
            </c:numRef>
          </c:val>
        </c:ser>
        <c:dLbls>
          <c:showVal val="1"/>
        </c:dLbls>
        <c:overlap val="-50"/>
        <c:axId val="70664192"/>
        <c:axId val="70665728"/>
      </c:barChart>
      <c:catAx>
        <c:axId val="70664192"/>
        <c:scaling>
          <c:orientation val="minMax"/>
        </c:scaling>
        <c:delete val="1"/>
        <c:axPos val="b"/>
        <c:tickLblPos val="nextTo"/>
        <c:crossAx val="70665728"/>
        <c:crosses val="autoZero"/>
        <c:auto val="1"/>
        <c:lblAlgn val="ctr"/>
        <c:lblOffset val="100"/>
      </c:catAx>
      <c:valAx>
        <c:axId val="70665728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Indice de vigor </a:t>
                </a:r>
              </a:p>
            </c:rich>
          </c:tx>
          <c:layout/>
        </c:title>
        <c:numFmt formatCode="0" sourceLinked="0"/>
        <c:tickLblPos val="nextTo"/>
        <c:crossAx val="70664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7204286964129482E-2"/>
          <c:y val="0.88850503062117558"/>
          <c:w val="0.62788582677165361"/>
          <c:h val="8.3717191601049901E-2"/>
        </c:manualLayout>
      </c:layout>
    </c:legend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114301</xdr:colOff>
      <xdr:row>34</xdr:row>
      <xdr:rowOff>66676</xdr:rowOff>
    </xdr:from>
    <xdr:to>
      <xdr:col>24</xdr:col>
      <xdr:colOff>447675</xdr:colOff>
      <xdr:row>52</xdr:row>
      <xdr:rowOff>28575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457200</xdr:colOff>
      <xdr:row>20</xdr:row>
      <xdr:rowOff>9525</xdr:rowOff>
    </xdr:from>
    <xdr:to>
      <xdr:col>36</xdr:col>
      <xdr:colOff>152400</xdr:colOff>
      <xdr:row>34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457199</xdr:colOff>
      <xdr:row>17</xdr:row>
      <xdr:rowOff>152400</xdr:rowOff>
    </xdr:from>
    <xdr:to>
      <xdr:col>37</xdr:col>
      <xdr:colOff>238125</xdr:colOff>
      <xdr:row>34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457199</xdr:colOff>
      <xdr:row>43</xdr:row>
      <xdr:rowOff>152400</xdr:rowOff>
    </xdr:from>
    <xdr:to>
      <xdr:col>37</xdr:col>
      <xdr:colOff>238125</xdr:colOff>
      <xdr:row>60</xdr:row>
      <xdr:rowOff>85725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14</xdr:row>
      <xdr:rowOff>57150</xdr:rowOff>
    </xdr:from>
    <xdr:to>
      <xdr:col>8</xdr:col>
      <xdr:colOff>590550</xdr:colOff>
      <xdr:row>28</xdr:row>
      <xdr:rowOff>133350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38100</xdr:colOff>
      <xdr:row>16</xdr:row>
      <xdr:rowOff>0</xdr:rowOff>
    </xdr:from>
    <xdr:to>
      <xdr:col>19</xdr:col>
      <xdr:colOff>342900</xdr:colOff>
      <xdr:row>30</xdr:row>
      <xdr:rowOff>76200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276225</xdr:colOff>
      <xdr:row>15</xdr:row>
      <xdr:rowOff>171450</xdr:rowOff>
    </xdr:from>
    <xdr:to>
      <xdr:col>30</xdr:col>
      <xdr:colOff>581025</xdr:colOff>
      <xdr:row>30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H170"/>
  <sheetViews>
    <sheetView tabSelected="1" topLeftCell="B1" zoomScale="130" zoomScaleNormal="130" workbookViewId="0">
      <selection activeCell="D5" sqref="D5"/>
    </sheetView>
  </sheetViews>
  <sheetFormatPr baseColWidth="10" defaultColWidth="9.140625" defaultRowHeight="15"/>
  <cols>
    <col min="13" max="13" width="12.85546875"/>
  </cols>
  <sheetData>
    <row r="1" spans="4:4">
      <c r="D1" t="s">
        <v>0</v>
      </c>
    </row>
    <row r="3" spans="4:4">
      <c r="D3" t="s">
        <v>1</v>
      </c>
    </row>
    <row r="4" spans="4:4">
      <c r="D4" t="s">
        <v>2</v>
      </c>
    </row>
    <row r="5" spans="4:4">
      <c r="D5" t="s">
        <v>3</v>
      </c>
    </row>
    <row r="6" spans="4:4">
      <c r="D6" t="s">
        <v>4</v>
      </c>
    </row>
    <row r="7" spans="4:4">
      <c r="D7" t="s">
        <v>5</v>
      </c>
    </row>
    <row r="8" spans="4:4">
      <c r="D8" t="s">
        <v>6</v>
      </c>
    </row>
    <row r="9" spans="4:4">
      <c r="D9" t="s">
        <v>7</v>
      </c>
    </row>
    <row r="10" spans="4:4">
      <c r="D10" t="s">
        <v>8</v>
      </c>
    </row>
    <row r="11" spans="4:4">
      <c r="D11" t="s">
        <v>9</v>
      </c>
    </row>
    <row r="12" spans="4:4">
      <c r="D12" t="s">
        <v>10</v>
      </c>
    </row>
    <row r="14" spans="4:4">
      <c r="D14" t="s">
        <v>11</v>
      </c>
    </row>
    <row r="15" spans="4:4">
      <c r="D15" t="s">
        <v>12</v>
      </c>
    </row>
    <row r="16" spans="4:4">
      <c r="D16" t="s">
        <v>13</v>
      </c>
    </row>
    <row r="18" spans="2:34">
      <c r="G18" t="s">
        <v>14</v>
      </c>
    </row>
    <row r="19" spans="2:34">
      <c r="E19" t="s">
        <v>15</v>
      </c>
      <c r="P19" t="s">
        <v>16</v>
      </c>
    </row>
    <row r="20" spans="2:34">
      <c r="F20" t="s">
        <v>17</v>
      </c>
      <c r="Q20" t="s">
        <v>17</v>
      </c>
    </row>
    <row r="21" spans="2:34">
      <c r="B21" t="s">
        <v>18</v>
      </c>
      <c r="C21" t="s">
        <v>19</v>
      </c>
      <c r="D21" t="s">
        <v>20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M21" t="s">
        <v>18</v>
      </c>
      <c r="N21" t="s">
        <v>19</v>
      </c>
      <c r="O21" t="s">
        <v>20</v>
      </c>
      <c r="P21" t="s">
        <v>21</v>
      </c>
      <c r="Q21" t="s">
        <v>22</v>
      </c>
      <c r="R21" t="s">
        <v>23</v>
      </c>
      <c r="S21" t="s">
        <v>24</v>
      </c>
      <c r="T21" t="s">
        <v>25</v>
      </c>
      <c r="U21" t="s">
        <v>26</v>
      </c>
      <c r="Z21" t="s">
        <v>18</v>
      </c>
      <c r="AA21" t="s">
        <v>19</v>
      </c>
      <c r="AB21" t="s">
        <v>20</v>
      </c>
      <c r="AC21" t="s">
        <v>21</v>
      </c>
      <c r="AD21" t="s">
        <v>22</v>
      </c>
      <c r="AE21" t="s">
        <v>23</v>
      </c>
      <c r="AF21" t="s">
        <v>24</v>
      </c>
      <c r="AG21" t="s">
        <v>25</v>
      </c>
      <c r="AH21" t="s">
        <v>26</v>
      </c>
    </row>
    <row r="22" spans="2:34">
      <c r="B22">
        <v>3</v>
      </c>
      <c r="C22">
        <v>3</v>
      </c>
      <c r="D22">
        <v>2</v>
      </c>
      <c r="E22">
        <v>4</v>
      </c>
      <c r="F22">
        <v>8</v>
      </c>
      <c r="G22">
        <v>3</v>
      </c>
      <c r="H22">
        <v>2</v>
      </c>
      <c r="I22">
        <v>3</v>
      </c>
      <c r="J22">
        <v>6</v>
      </c>
      <c r="M22">
        <f t="shared" ref="M22:U22" si="0">(B22/20)*100</f>
        <v>15</v>
      </c>
      <c r="N22">
        <f t="shared" si="0"/>
        <v>15</v>
      </c>
      <c r="O22">
        <f t="shared" si="0"/>
        <v>10</v>
      </c>
      <c r="P22">
        <f t="shared" si="0"/>
        <v>20</v>
      </c>
      <c r="Q22">
        <f t="shared" si="0"/>
        <v>40</v>
      </c>
      <c r="R22">
        <f t="shared" si="0"/>
        <v>15</v>
      </c>
      <c r="S22">
        <f t="shared" si="0"/>
        <v>10</v>
      </c>
      <c r="T22">
        <f t="shared" si="0"/>
        <v>15</v>
      </c>
      <c r="U22">
        <f t="shared" si="0"/>
        <v>30</v>
      </c>
      <c r="Y22" t="s">
        <v>17</v>
      </c>
      <c r="Z22">
        <v>19</v>
      </c>
      <c r="AA22">
        <v>22</v>
      </c>
      <c r="AB22">
        <v>25</v>
      </c>
      <c r="AC22">
        <v>15</v>
      </c>
      <c r="AD22">
        <v>34</v>
      </c>
      <c r="AE22">
        <v>26</v>
      </c>
      <c r="AF22">
        <v>12</v>
      </c>
      <c r="AG22">
        <v>20</v>
      </c>
      <c r="AH22">
        <v>27</v>
      </c>
    </row>
    <row r="23" spans="2:34">
      <c r="B23">
        <v>5</v>
      </c>
      <c r="C23">
        <v>5</v>
      </c>
      <c r="D23">
        <v>7</v>
      </c>
      <c r="E23">
        <v>3</v>
      </c>
      <c r="F23">
        <v>5</v>
      </c>
      <c r="G23">
        <v>7</v>
      </c>
      <c r="H23">
        <v>3</v>
      </c>
      <c r="I23">
        <v>4</v>
      </c>
      <c r="J23">
        <v>4</v>
      </c>
      <c r="M23">
        <f t="shared" ref="M23:U23" si="1">(B23/20)*100</f>
        <v>25</v>
      </c>
      <c r="N23">
        <f t="shared" si="1"/>
        <v>25</v>
      </c>
      <c r="O23">
        <f t="shared" si="1"/>
        <v>35</v>
      </c>
      <c r="P23">
        <f t="shared" si="1"/>
        <v>15</v>
      </c>
      <c r="Q23">
        <f t="shared" si="1"/>
        <v>25</v>
      </c>
      <c r="R23">
        <f t="shared" si="1"/>
        <v>35</v>
      </c>
      <c r="S23">
        <f t="shared" si="1"/>
        <v>15</v>
      </c>
      <c r="T23">
        <f t="shared" si="1"/>
        <v>20</v>
      </c>
      <c r="U23">
        <f t="shared" si="1"/>
        <v>20</v>
      </c>
      <c r="Y23" t="s">
        <v>30</v>
      </c>
      <c r="Z23">
        <v>72</v>
      </c>
      <c r="AA23">
        <v>84</v>
      </c>
      <c r="AB23">
        <v>82</v>
      </c>
      <c r="AC23">
        <v>80</v>
      </c>
      <c r="AD23">
        <v>85</v>
      </c>
      <c r="AE23">
        <v>82</v>
      </c>
      <c r="AF23">
        <v>78</v>
      </c>
      <c r="AG23">
        <v>89</v>
      </c>
      <c r="AH23">
        <v>84</v>
      </c>
    </row>
    <row r="24" spans="2:34">
      <c r="B24">
        <v>4</v>
      </c>
      <c r="C24">
        <v>4</v>
      </c>
      <c r="D24">
        <v>6</v>
      </c>
      <c r="E24">
        <v>4</v>
      </c>
      <c r="F24">
        <v>6</v>
      </c>
      <c r="G24">
        <v>7</v>
      </c>
      <c r="H24">
        <v>2</v>
      </c>
      <c r="I24">
        <v>6</v>
      </c>
      <c r="J24">
        <v>1</v>
      </c>
      <c r="M24">
        <f t="shared" ref="M24:U24" si="2">(B24/20)*100</f>
        <v>20</v>
      </c>
      <c r="N24">
        <f t="shared" si="2"/>
        <v>20</v>
      </c>
      <c r="O24">
        <f t="shared" si="2"/>
        <v>30</v>
      </c>
      <c r="P24">
        <f t="shared" si="2"/>
        <v>20</v>
      </c>
      <c r="Q24">
        <f t="shared" si="2"/>
        <v>30</v>
      </c>
      <c r="R24">
        <f t="shared" si="2"/>
        <v>35</v>
      </c>
      <c r="S24">
        <f t="shared" si="2"/>
        <v>10</v>
      </c>
      <c r="T24">
        <f t="shared" si="2"/>
        <v>30</v>
      </c>
      <c r="U24">
        <f t="shared" si="2"/>
        <v>5</v>
      </c>
      <c r="Y24" t="s">
        <v>38</v>
      </c>
      <c r="Z24">
        <v>79</v>
      </c>
      <c r="AA24">
        <v>85</v>
      </c>
      <c r="AB24">
        <v>83</v>
      </c>
      <c r="AC24">
        <v>93</v>
      </c>
      <c r="AD24">
        <v>89</v>
      </c>
      <c r="AE24">
        <v>84</v>
      </c>
      <c r="AF24">
        <v>81</v>
      </c>
      <c r="AG24">
        <v>92</v>
      </c>
      <c r="AH24">
        <v>84</v>
      </c>
    </row>
    <row r="25" spans="2:34">
      <c r="B25">
        <v>3</v>
      </c>
      <c r="C25">
        <v>2</v>
      </c>
      <c r="D25">
        <v>5</v>
      </c>
      <c r="E25">
        <v>2</v>
      </c>
      <c r="F25">
        <v>6</v>
      </c>
      <c r="G25">
        <v>4</v>
      </c>
      <c r="H25">
        <v>3</v>
      </c>
      <c r="I25">
        <v>4</v>
      </c>
      <c r="J25">
        <v>9</v>
      </c>
      <c r="M25">
        <f t="shared" ref="M25:U25" si="3">(B25/20)*100</f>
        <v>15</v>
      </c>
      <c r="N25">
        <f t="shared" si="3"/>
        <v>10</v>
      </c>
      <c r="O25">
        <f t="shared" si="3"/>
        <v>25</v>
      </c>
      <c r="P25">
        <f t="shared" si="3"/>
        <v>10</v>
      </c>
      <c r="Q25">
        <f t="shared" si="3"/>
        <v>30</v>
      </c>
      <c r="R25">
        <f t="shared" si="3"/>
        <v>20</v>
      </c>
      <c r="S25">
        <f t="shared" si="3"/>
        <v>15</v>
      </c>
      <c r="T25">
        <f t="shared" si="3"/>
        <v>20</v>
      </c>
      <c r="U25">
        <f t="shared" si="3"/>
        <v>45</v>
      </c>
      <c r="Y25" t="s">
        <v>32</v>
      </c>
      <c r="Z25">
        <v>86</v>
      </c>
      <c r="AA25">
        <v>91</v>
      </c>
      <c r="AB25">
        <v>90</v>
      </c>
      <c r="AC25">
        <v>96</v>
      </c>
      <c r="AD25">
        <v>92</v>
      </c>
      <c r="AE25">
        <v>87</v>
      </c>
      <c r="AF25">
        <v>87</v>
      </c>
      <c r="AG25">
        <v>92</v>
      </c>
      <c r="AH25">
        <v>89</v>
      </c>
    </row>
    <row r="26" spans="2:34">
      <c r="B26">
        <v>4</v>
      </c>
      <c r="C26">
        <v>8</v>
      </c>
      <c r="D26">
        <v>5</v>
      </c>
      <c r="E26">
        <v>2</v>
      </c>
      <c r="F26">
        <v>9</v>
      </c>
      <c r="G26">
        <v>5</v>
      </c>
      <c r="H26">
        <v>2</v>
      </c>
      <c r="I26">
        <v>3</v>
      </c>
      <c r="J26">
        <v>7</v>
      </c>
      <c r="M26">
        <f t="shared" ref="M26:U26" si="4">(B26/20)*100</f>
        <v>20</v>
      </c>
      <c r="N26">
        <f t="shared" si="4"/>
        <v>40</v>
      </c>
      <c r="O26">
        <f t="shared" si="4"/>
        <v>25</v>
      </c>
      <c r="P26">
        <f t="shared" si="4"/>
        <v>10</v>
      </c>
      <c r="Q26">
        <f t="shared" si="4"/>
        <v>45</v>
      </c>
      <c r="R26">
        <f t="shared" si="4"/>
        <v>25</v>
      </c>
      <c r="S26">
        <f t="shared" si="4"/>
        <v>10</v>
      </c>
      <c r="T26">
        <f t="shared" si="4"/>
        <v>15</v>
      </c>
      <c r="U26">
        <f t="shared" si="4"/>
        <v>35</v>
      </c>
      <c r="Y26" t="s">
        <v>39</v>
      </c>
      <c r="Z26">
        <v>86</v>
      </c>
      <c r="AA26">
        <v>91</v>
      </c>
      <c r="AB26">
        <v>90</v>
      </c>
      <c r="AC26">
        <v>96</v>
      </c>
      <c r="AD26">
        <v>92</v>
      </c>
      <c r="AE26">
        <v>87</v>
      </c>
      <c r="AF26">
        <v>87</v>
      </c>
      <c r="AG26">
        <v>92</v>
      </c>
      <c r="AH26">
        <v>89</v>
      </c>
    </row>
    <row r="27" spans="2:34">
      <c r="L27" t="s">
        <v>27</v>
      </c>
      <c r="M27">
        <f t="shared" ref="M27:U27" si="5">AVERAGE(M22:M26)</f>
        <v>19</v>
      </c>
      <c r="N27">
        <f t="shared" si="5"/>
        <v>22</v>
      </c>
      <c r="O27">
        <f t="shared" si="5"/>
        <v>25</v>
      </c>
      <c r="P27">
        <f t="shared" si="5"/>
        <v>15</v>
      </c>
      <c r="Q27" s="3">
        <f t="shared" si="5"/>
        <v>34</v>
      </c>
      <c r="R27">
        <f t="shared" si="5"/>
        <v>26</v>
      </c>
      <c r="S27">
        <f t="shared" si="5"/>
        <v>12</v>
      </c>
      <c r="T27">
        <f t="shared" si="5"/>
        <v>20</v>
      </c>
      <c r="U27">
        <f t="shared" si="5"/>
        <v>27</v>
      </c>
    </row>
    <row r="28" spans="2:34">
      <c r="L28" t="s">
        <v>28</v>
      </c>
      <c r="M28" s="1">
        <f t="shared" ref="M28:U28" si="6">STDEV(M22:M26)</f>
        <v>4.1833001326703796</v>
      </c>
      <c r="N28" s="1">
        <f t="shared" si="6"/>
        <v>11.5108644332213</v>
      </c>
      <c r="O28" s="1">
        <f t="shared" si="6"/>
        <v>9.3541434669348504</v>
      </c>
      <c r="P28" s="1">
        <f t="shared" si="6"/>
        <v>5</v>
      </c>
      <c r="Q28" s="1">
        <f t="shared" si="6"/>
        <v>8.2158383625774896</v>
      </c>
      <c r="R28" s="1">
        <f t="shared" si="6"/>
        <v>8.9442719099991592</v>
      </c>
      <c r="S28" s="1">
        <f t="shared" si="6"/>
        <v>2.7386127875258302</v>
      </c>
      <c r="T28" s="1">
        <f t="shared" si="6"/>
        <v>6.1237243569579496</v>
      </c>
      <c r="U28" s="1">
        <f t="shared" si="6"/>
        <v>15.247950681976899</v>
      </c>
      <c r="Y28" t="s">
        <v>40</v>
      </c>
    </row>
    <row r="29" spans="2:34">
      <c r="L29" t="s">
        <v>29</v>
      </c>
      <c r="M29" s="1">
        <f t="shared" ref="M29:U29" si="7">CONFIDENCE(0.05,M28,5)</f>
        <v>3.66675686028259</v>
      </c>
      <c r="N29" s="1">
        <f t="shared" si="7"/>
        <v>10.0895321372398</v>
      </c>
      <c r="O29" s="1">
        <f t="shared" si="7"/>
        <v>8.1991175965555705</v>
      </c>
      <c r="P29" s="1">
        <f t="shared" si="7"/>
        <v>4.38261270288291</v>
      </c>
      <c r="Q29" s="1">
        <f t="shared" si="7"/>
        <v>7.2013675145329596</v>
      </c>
      <c r="R29" s="1">
        <f t="shared" si="7"/>
        <v>7.8398559381602198</v>
      </c>
      <c r="S29" s="1">
        <f t="shared" si="7"/>
        <v>2.40045583817765</v>
      </c>
      <c r="T29" s="1">
        <f t="shared" si="7"/>
        <v>5.3675824311514697</v>
      </c>
      <c r="U29" s="1">
        <f t="shared" si="7"/>
        <v>13.3651724703528</v>
      </c>
    </row>
    <row r="30" spans="2:34">
      <c r="Z30" t="s">
        <v>18</v>
      </c>
      <c r="AA30" t="s">
        <v>19</v>
      </c>
      <c r="AB30" t="s">
        <v>20</v>
      </c>
      <c r="AC30" t="s">
        <v>21</v>
      </c>
      <c r="AD30" t="s">
        <v>22</v>
      </c>
      <c r="AE30" t="s">
        <v>23</v>
      </c>
      <c r="AF30" t="s">
        <v>24</v>
      </c>
      <c r="AG30" t="s">
        <v>25</v>
      </c>
      <c r="AH30" t="s">
        <v>26</v>
      </c>
    </row>
    <row r="31" spans="2:34">
      <c r="Y31" t="s">
        <v>17</v>
      </c>
      <c r="Z31">
        <v>3.66675686028259</v>
      </c>
      <c r="AA31">
        <v>10.0895321372398</v>
      </c>
      <c r="AB31">
        <v>8.1991175965555705</v>
      </c>
      <c r="AC31">
        <v>4.38261270288291</v>
      </c>
      <c r="AD31">
        <v>7.2013675145329596</v>
      </c>
      <c r="AE31">
        <v>7.8398559381602198</v>
      </c>
      <c r="AF31">
        <v>2.40045583817765</v>
      </c>
      <c r="AG31">
        <v>5.3675824311514697</v>
      </c>
      <c r="AH31">
        <v>13.3651724703528</v>
      </c>
    </row>
    <row r="32" spans="2:34">
      <c r="F32" t="s">
        <v>30</v>
      </c>
      <c r="Y32" t="s">
        <v>30</v>
      </c>
      <c r="Z32">
        <v>9.0879791287680494</v>
      </c>
      <c r="AA32">
        <v>9.5012779291162701</v>
      </c>
      <c r="AB32">
        <v>7.9614113410533598</v>
      </c>
      <c r="AC32">
        <v>9.7998199227002694</v>
      </c>
      <c r="AD32">
        <v>10.7351648623029</v>
      </c>
      <c r="AE32">
        <v>10.0895321372398</v>
      </c>
      <c r="AF32">
        <v>7.3335137205651799</v>
      </c>
      <c r="AG32">
        <v>1.9599639845400501</v>
      </c>
      <c r="AH32">
        <v>6.5004651393292896</v>
      </c>
    </row>
    <row r="33" spans="2:34">
      <c r="B33" t="s">
        <v>18</v>
      </c>
      <c r="C33" t="s">
        <v>19</v>
      </c>
      <c r="D33" t="s">
        <v>20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Q33" t="s">
        <v>30</v>
      </c>
      <c r="Y33" t="s">
        <v>38</v>
      </c>
      <c r="Z33">
        <v>4.8009116763553097</v>
      </c>
      <c r="AA33">
        <v>8.7652254057658094</v>
      </c>
      <c r="AB33">
        <v>6.6465612490958401</v>
      </c>
      <c r="AC33">
        <v>3.9199279690801099</v>
      </c>
      <c r="AD33">
        <v>10.463344417048599</v>
      </c>
      <c r="AE33">
        <v>9.5012779291162701</v>
      </c>
      <c r="AF33">
        <v>3.66675686028259</v>
      </c>
      <c r="AG33">
        <v>2.40045583817765</v>
      </c>
      <c r="AH33">
        <v>6.5004651393292896</v>
      </c>
    </row>
    <row r="34" spans="2:34">
      <c r="B34">
        <v>12</v>
      </c>
      <c r="C34">
        <v>15</v>
      </c>
      <c r="D34">
        <v>18</v>
      </c>
      <c r="E34">
        <v>19</v>
      </c>
      <c r="F34">
        <v>16</v>
      </c>
      <c r="G34">
        <v>17</v>
      </c>
      <c r="H34">
        <v>16</v>
      </c>
      <c r="I34">
        <v>18</v>
      </c>
      <c r="J34">
        <v>17</v>
      </c>
      <c r="M34">
        <f t="shared" ref="M34:U34" si="8">(B34/20)*100</f>
        <v>60</v>
      </c>
      <c r="N34">
        <f t="shared" si="8"/>
        <v>75</v>
      </c>
      <c r="O34">
        <f t="shared" si="8"/>
        <v>90</v>
      </c>
      <c r="P34">
        <f t="shared" si="8"/>
        <v>95</v>
      </c>
      <c r="Q34">
        <f t="shared" si="8"/>
        <v>80</v>
      </c>
      <c r="R34">
        <f t="shared" si="8"/>
        <v>85</v>
      </c>
      <c r="S34">
        <f t="shared" si="8"/>
        <v>80</v>
      </c>
      <c r="T34">
        <f t="shared" si="8"/>
        <v>90</v>
      </c>
      <c r="U34">
        <f t="shared" si="8"/>
        <v>85</v>
      </c>
      <c r="Y34" t="s">
        <v>32</v>
      </c>
      <c r="Z34">
        <v>5.71422785474119</v>
      </c>
      <c r="AA34">
        <v>5.71422785474119</v>
      </c>
      <c r="AB34">
        <v>5.3675824311514697</v>
      </c>
      <c r="AC34">
        <v>3.66675686028259</v>
      </c>
      <c r="AD34">
        <v>9.0879791287680494</v>
      </c>
      <c r="AE34">
        <v>7.9614113410533598</v>
      </c>
      <c r="AF34">
        <v>4.9969473015543997</v>
      </c>
      <c r="AG34">
        <v>2.40045583817765</v>
      </c>
      <c r="AH34">
        <v>5.71422785474119</v>
      </c>
    </row>
    <row r="35" spans="2:34">
      <c r="B35">
        <v>16</v>
      </c>
      <c r="C35">
        <v>18</v>
      </c>
      <c r="D35">
        <v>14</v>
      </c>
      <c r="E35">
        <v>16</v>
      </c>
      <c r="F35">
        <v>20</v>
      </c>
      <c r="G35">
        <v>16</v>
      </c>
      <c r="H35">
        <v>13</v>
      </c>
      <c r="I35">
        <v>18</v>
      </c>
      <c r="J35">
        <v>17</v>
      </c>
      <c r="M35">
        <f t="shared" ref="M35:U35" si="9">(B35/20)*100</f>
        <v>80</v>
      </c>
      <c r="N35">
        <f t="shared" si="9"/>
        <v>90</v>
      </c>
      <c r="O35">
        <f t="shared" si="9"/>
        <v>70</v>
      </c>
      <c r="P35">
        <f t="shared" si="9"/>
        <v>80</v>
      </c>
      <c r="Q35">
        <f t="shared" si="9"/>
        <v>100</v>
      </c>
      <c r="R35">
        <f t="shared" si="9"/>
        <v>80</v>
      </c>
      <c r="S35">
        <f t="shared" si="9"/>
        <v>65</v>
      </c>
      <c r="T35">
        <f t="shared" si="9"/>
        <v>90</v>
      </c>
      <c r="U35">
        <f t="shared" si="9"/>
        <v>85</v>
      </c>
      <c r="Y35" t="s">
        <v>39</v>
      </c>
      <c r="Z35">
        <v>5.71422785474119</v>
      </c>
      <c r="AA35">
        <v>5.71422785474119</v>
      </c>
      <c r="AB35">
        <v>5.3675824311514697</v>
      </c>
      <c r="AC35">
        <v>3.66675686028259</v>
      </c>
      <c r="AD35">
        <v>9.0879791287680494</v>
      </c>
      <c r="AE35">
        <v>7.9614113410533598</v>
      </c>
      <c r="AF35">
        <v>4.9969473015543997</v>
      </c>
      <c r="AG35">
        <v>2.40045583817765</v>
      </c>
      <c r="AH35">
        <v>5.71422785474119</v>
      </c>
    </row>
    <row r="36" spans="2:34">
      <c r="B36">
        <v>17</v>
      </c>
      <c r="C36">
        <v>15</v>
      </c>
      <c r="D36">
        <v>17</v>
      </c>
      <c r="E36">
        <v>15</v>
      </c>
      <c r="F36">
        <v>16</v>
      </c>
      <c r="G36">
        <v>20</v>
      </c>
      <c r="H36">
        <v>17</v>
      </c>
      <c r="I36">
        <v>18</v>
      </c>
      <c r="J36">
        <v>15</v>
      </c>
      <c r="M36">
        <f t="shared" ref="M36:U36" si="10">(B36/20)*100</f>
        <v>85</v>
      </c>
      <c r="N36">
        <f t="shared" si="10"/>
        <v>75</v>
      </c>
      <c r="O36">
        <f t="shared" si="10"/>
        <v>85</v>
      </c>
      <c r="P36">
        <f t="shared" si="10"/>
        <v>75</v>
      </c>
      <c r="Q36">
        <f t="shared" si="10"/>
        <v>80</v>
      </c>
      <c r="R36">
        <f t="shared" si="10"/>
        <v>100</v>
      </c>
      <c r="S36">
        <f t="shared" si="10"/>
        <v>85</v>
      </c>
      <c r="T36">
        <f t="shared" si="10"/>
        <v>90</v>
      </c>
      <c r="U36">
        <f t="shared" si="10"/>
        <v>75</v>
      </c>
    </row>
    <row r="37" spans="2:34">
      <c r="B37">
        <v>13</v>
      </c>
      <c r="C37">
        <v>16</v>
      </c>
      <c r="D37">
        <v>18</v>
      </c>
      <c r="E37">
        <v>17</v>
      </c>
      <c r="F37">
        <v>14</v>
      </c>
      <c r="G37">
        <v>14</v>
      </c>
      <c r="H37">
        <v>15</v>
      </c>
      <c r="I37">
        <v>17</v>
      </c>
      <c r="J37">
        <v>19</v>
      </c>
      <c r="M37">
        <f t="shared" ref="M37:U37" si="11">(B37/20)*100</f>
        <v>65</v>
      </c>
      <c r="N37">
        <f t="shared" si="11"/>
        <v>80</v>
      </c>
      <c r="O37">
        <f t="shared" si="11"/>
        <v>90</v>
      </c>
      <c r="P37">
        <f t="shared" si="11"/>
        <v>85</v>
      </c>
      <c r="Q37">
        <f t="shared" si="11"/>
        <v>70</v>
      </c>
      <c r="R37">
        <f t="shared" si="11"/>
        <v>70</v>
      </c>
      <c r="S37">
        <f t="shared" si="11"/>
        <v>75</v>
      </c>
      <c r="T37">
        <f t="shared" si="11"/>
        <v>85</v>
      </c>
      <c r="U37">
        <f t="shared" si="11"/>
        <v>95</v>
      </c>
    </row>
    <row r="38" spans="2:34">
      <c r="B38">
        <v>14</v>
      </c>
      <c r="C38">
        <v>20</v>
      </c>
      <c r="D38">
        <v>15</v>
      </c>
      <c r="E38">
        <v>13</v>
      </c>
      <c r="F38">
        <v>19</v>
      </c>
      <c r="G38">
        <v>15</v>
      </c>
      <c r="H38">
        <v>17</v>
      </c>
      <c r="I38">
        <v>18</v>
      </c>
      <c r="J38">
        <v>16</v>
      </c>
      <c r="M38">
        <f t="shared" ref="M38:U38" si="12">(B38/20)*100</f>
        <v>70</v>
      </c>
      <c r="N38">
        <f t="shared" si="12"/>
        <v>100</v>
      </c>
      <c r="O38">
        <f t="shared" si="12"/>
        <v>75</v>
      </c>
      <c r="P38">
        <f t="shared" si="12"/>
        <v>65</v>
      </c>
      <c r="Q38">
        <f t="shared" si="12"/>
        <v>95</v>
      </c>
      <c r="R38">
        <f t="shared" si="12"/>
        <v>75</v>
      </c>
      <c r="S38">
        <f t="shared" si="12"/>
        <v>85</v>
      </c>
      <c r="T38">
        <f t="shared" si="12"/>
        <v>90</v>
      </c>
      <c r="U38">
        <f t="shared" si="12"/>
        <v>80</v>
      </c>
    </row>
    <row r="39" spans="2:34">
      <c r="L39" t="s">
        <v>27</v>
      </c>
      <c r="M39">
        <f t="shared" ref="M39:U39" si="13">AVERAGE(M34:M38)</f>
        <v>72</v>
      </c>
      <c r="N39">
        <f t="shared" si="13"/>
        <v>84</v>
      </c>
      <c r="O39">
        <f t="shared" si="13"/>
        <v>82</v>
      </c>
      <c r="P39">
        <f t="shared" si="13"/>
        <v>80</v>
      </c>
      <c r="Q39">
        <f t="shared" si="13"/>
        <v>85</v>
      </c>
      <c r="R39">
        <f t="shared" si="13"/>
        <v>82</v>
      </c>
      <c r="S39">
        <f t="shared" si="13"/>
        <v>78</v>
      </c>
      <c r="T39" s="3">
        <f t="shared" si="13"/>
        <v>89</v>
      </c>
      <c r="U39">
        <f t="shared" si="13"/>
        <v>84</v>
      </c>
    </row>
    <row r="40" spans="2:34">
      <c r="L40" t="s">
        <v>28</v>
      </c>
      <c r="M40" s="1">
        <f t="shared" ref="M40:U40" si="14">STDEV(M34:M38)</f>
        <v>10.368220676663899</v>
      </c>
      <c r="N40" s="1">
        <f t="shared" si="14"/>
        <v>10.8397416943394</v>
      </c>
      <c r="O40" s="1">
        <f t="shared" si="14"/>
        <v>9.0829510622924694</v>
      </c>
      <c r="P40" s="1">
        <f t="shared" si="14"/>
        <v>11.180339887498899</v>
      </c>
      <c r="Q40" s="1">
        <f t="shared" si="14"/>
        <v>12.247448713915899</v>
      </c>
      <c r="R40" s="1">
        <f t="shared" si="14"/>
        <v>11.5108644332213</v>
      </c>
      <c r="S40" s="1">
        <f t="shared" si="14"/>
        <v>8.3666002653407592</v>
      </c>
      <c r="T40" s="1">
        <f t="shared" si="14"/>
        <v>2.2360679774997898</v>
      </c>
      <c r="U40" s="1">
        <f t="shared" si="14"/>
        <v>7.4161984870956603</v>
      </c>
    </row>
    <row r="41" spans="2:34">
      <c r="L41" t="s">
        <v>29</v>
      </c>
      <c r="M41" s="1">
        <f t="shared" ref="M41:U41" si="15">CONFIDENCE(0.05,M40,5)</f>
        <v>9.0879791287680494</v>
      </c>
      <c r="N41" s="1">
        <f t="shared" si="15"/>
        <v>9.5012779291162701</v>
      </c>
      <c r="O41" s="1">
        <f t="shared" si="15"/>
        <v>7.9614113410533598</v>
      </c>
      <c r="P41" s="1">
        <f t="shared" si="15"/>
        <v>9.7998199227002694</v>
      </c>
      <c r="Q41" s="1">
        <f t="shared" si="15"/>
        <v>10.7351648623029</v>
      </c>
      <c r="R41" s="1">
        <f t="shared" si="15"/>
        <v>10.0895321372398</v>
      </c>
      <c r="S41" s="1">
        <f t="shared" si="15"/>
        <v>7.3335137205651799</v>
      </c>
      <c r="T41" s="1">
        <f t="shared" si="15"/>
        <v>1.9599639845400501</v>
      </c>
      <c r="U41" s="1">
        <f t="shared" si="15"/>
        <v>6.5004651393292896</v>
      </c>
    </row>
    <row r="44" spans="2:34">
      <c r="F44" t="s">
        <v>31</v>
      </c>
    </row>
    <row r="45" spans="2:34">
      <c r="B45" t="s">
        <v>18</v>
      </c>
      <c r="C45" t="s">
        <v>19</v>
      </c>
      <c r="D45" t="s">
        <v>20</v>
      </c>
      <c r="E45" t="s">
        <v>21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Q45" t="s">
        <v>31</v>
      </c>
    </row>
    <row r="46" spans="2:34">
      <c r="B46">
        <v>14</v>
      </c>
      <c r="C46">
        <v>15</v>
      </c>
      <c r="D46">
        <v>18</v>
      </c>
      <c r="E46">
        <v>20</v>
      </c>
      <c r="F46">
        <v>17</v>
      </c>
      <c r="G46">
        <v>17</v>
      </c>
      <c r="H46">
        <v>16</v>
      </c>
      <c r="I46">
        <v>19</v>
      </c>
      <c r="J46">
        <v>17</v>
      </c>
      <c r="M46">
        <f t="shared" ref="M46:U46" si="16">(B46/20)*100</f>
        <v>70</v>
      </c>
      <c r="N46">
        <f t="shared" si="16"/>
        <v>75</v>
      </c>
      <c r="O46">
        <f t="shared" si="16"/>
        <v>90</v>
      </c>
      <c r="P46">
        <f t="shared" si="16"/>
        <v>100</v>
      </c>
      <c r="Q46">
        <f t="shared" si="16"/>
        <v>85</v>
      </c>
      <c r="R46">
        <f t="shared" si="16"/>
        <v>85</v>
      </c>
      <c r="S46">
        <f t="shared" si="16"/>
        <v>80</v>
      </c>
      <c r="T46">
        <f t="shared" si="16"/>
        <v>95</v>
      </c>
      <c r="U46">
        <f t="shared" si="16"/>
        <v>85</v>
      </c>
    </row>
    <row r="47" spans="2:34">
      <c r="B47">
        <v>16</v>
      </c>
      <c r="C47">
        <v>18</v>
      </c>
      <c r="D47">
        <v>15</v>
      </c>
      <c r="E47">
        <v>18</v>
      </c>
      <c r="F47">
        <v>20</v>
      </c>
      <c r="G47">
        <v>17</v>
      </c>
      <c r="H47">
        <v>16</v>
      </c>
      <c r="I47">
        <v>18</v>
      </c>
      <c r="J47">
        <v>17</v>
      </c>
      <c r="M47">
        <f t="shared" ref="M47:U47" si="17">(B47/20)*100</f>
        <v>80</v>
      </c>
      <c r="N47">
        <f t="shared" si="17"/>
        <v>90</v>
      </c>
      <c r="O47">
        <f t="shared" si="17"/>
        <v>75</v>
      </c>
      <c r="P47">
        <f t="shared" si="17"/>
        <v>90</v>
      </c>
      <c r="Q47">
        <f t="shared" si="17"/>
        <v>100</v>
      </c>
      <c r="R47">
        <f t="shared" si="17"/>
        <v>85</v>
      </c>
      <c r="S47">
        <f t="shared" si="17"/>
        <v>80</v>
      </c>
      <c r="T47">
        <f t="shared" si="17"/>
        <v>90</v>
      </c>
      <c r="U47">
        <f t="shared" si="17"/>
        <v>85</v>
      </c>
    </row>
    <row r="48" spans="2:34">
      <c r="B48">
        <v>17</v>
      </c>
      <c r="C48">
        <v>16</v>
      </c>
      <c r="D48">
        <v>15</v>
      </c>
      <c r="E48">
        <v>18</v>
      </c>
      <c r="F48">
        <v>19</v>
      </c>
      <c r="G48">
        <v>20</v>
      </c>
      <c r="H48">
        <v>17</v>
      </c>
      <c r="I48">
        <v>18</v>
      </c>
      <c r="J48">
        <v>15</v>
      </c>
      <c r="M48">
        <f t="shared" ref="M48:U48" si="18">(B48/20)*100</f>
        <v>85</v>
      </c>
      <c r="N48">
        <f t="shared" si="18"/>
        <v>80</v>
      </c>
      <c r="O48">
        <f t="shared" si="18"/>
        <v>75</v>
      </c>
      <c r="P48">
        <f t="shared" si="18"/>
        <v>90</v>
      </c>
      <c r="Q48">
        <f t="shared" si="18"/>
        <v>95</v>
      </c>
      <c r="R48">
        <f t="shared" si="18"/>
        <v>100</v>
      </c>
      <c r="S48">
        <f t="shared" si="18"/>
        <v>85</v>
      </c>
      <c r="T48">
        <f t="shared" si="18"/>
        <v>90</v>
      </c>
      <c r="U48">
        <f t="shared" si="18"/>
        <v>75</v>
      </c>
    </row>
    <row r="49" spans="2:21">
      <c r="B49">
        <v>16</v>
      </c>
      <c r="C49">
        <v>16</v>
      </c>
      <c r="D49">
        <v>18</v>
      </c>
      <c r="E49">
        <v>19</v>
      </c>
      <c r="F49">
        <v>14</v>
      </c>
      <c r="G49">
        <v>14</v>
      </c>
      <c r="H49">
        <v>15</v>
      </c>
      <c r="I49">
        <v>18</v>
      </c>
      <c r="J49">
        <v>19</v>
      </c>
      <c r="M49">
        <f t="shared" ref="M49:U49" si="19">(B49/20)*100</f>
        <v>80</v>
      </c>
      <c r="N49">
        <f t="shared" si="19"/>
        <v>80</v>
      </c>
      <c r="O49">
        <f t="shared" si="19"/>
        <v>90</v>
      </c>
      <c r="P49">
        <f t="shared" si="19"/>
        <v>95</v>
      </c>
      <c r="Q49">
        <f t="shared" si="19"/>
        <v>70</v>
      </c>
      <c r="R49">
        <f t="shared" si="19"/>
        <v>70</v>
      </c>
      <c r="S49">
        <f t="shared" si="19"/>
        <v>75</v>
      </c>
      <c r="T49">
        <f t="shared" si="19"/>
        <v>90</v>
      </c>
      <c r="U49">
        <f t="shared" si="19"/>
        <v>95</v>
      </c>
    </row>
    <row r="50" spans="2:21">
      <c r="B50">
        <v>16</v>
      </c>
      <c r="C50">
        <v>20</v>
      </c>
      <c r="D50">
        <v>17</v>
      </c>
      <c r="E50">
        <v>18</v>
      </c>
      <c r="F50">
        <v>19</v>
      </c>
      <c r="G50">
        <v>16</v>
      </c>
      <c r="H50">
        <v>17</v>
      </c>
      <c r="I50">
        <v>19</v>
      </c>
      <c r="J50">
        <v>16</v>
      </c>
      <c r="M50">
        <f t="shared" ref="M50:U50" si="20">(B50/20)*100</f>
        <v>80</v>
      </c>
      <c r="N50">
        <f t="shared" si="20"/>
        <v>100</v>
      </c>
      <c r="O50">
        <f t="shared" si="20"/>
        <v>85</v>
      </c>
      <c r="P50">
        <f t="shared" si="20"/>
        <v>90</v>
      </c>
      <c r="Q50">
        <f t="shared" si="20"/>
        <v>95</v>
      </c>
      <c r="R50">
        <f t="shared" si="20"/>
        <v>80</v>
      </c>
      <c r="S50">
        <f t="shared" si="20"/>
        <v>85</v>
      </c>
      <c r="T50">
        <f t="shared" si="20"/>
        <v>95</v>
      </c>
      <c r="U50">
        <f t="shared" si="20"/>
        <v>80</v>
      </c>
    </row>
    <row r="51" spans="2:21">
      <c r="L51" t="s">
        <v>27</v>
      </c>
      <c r="M51">
        <f t="shared" ref="M51:U51" si="21">AVERAGE(M46:M50)</f>
        <v>79</v>
      </c>
      <c r="N51">
        <f t="shared" si="21"/>
        <v>85</v>
      </c>
      <c r="O51">
        <f t="shared" si="21"/>
        <v>83</v>
      </c>
      <c r="P51" s="3">
        <f t="shared" si="21"/>
        <v>93</v>
      </c>
      <c r="Q51">
        <f t="shared" si="21"/>
        <v>89</v>
      </c>
      <c r="R51">
        <f t="shared" si="21"/>
        <v>84</v>
      </c>
      <c r="S51">
        <f t="shared" si="21"/>
        <v>81</v>
      </c>
      <c r="T51" s="3">
        <f t="shared" si="21"/>
        <v>92</v>
      </c>
      <c r="U51">
        <f t="shared" si="21"/>
        <v>84</v>
      </c>
    </row>
    <row r="52" spans="2:21">
      <c r="L52" t="s">
        <v>28</v>
      </c>
      <c r="M52" s="1">
        <f t="shared" ref="M52:U52" si="22">STDEV(M46:M50)</f>
        <v>5.4772255750516603</v>
      </c>
      <c r="N52" s="1">
        <f t="shared" si="22"/>
        <v>10</v>
      </c>
      <c r="O52" s="1">
        <f t="shared" si="22"/>
        <v>7.5828754440515498</v>
      </c>
      <c r="P52" s="1">
        <f t="shared" si="22"/>
        <v>4.4721359549995796</v>
      </c>
      <c r="Q52" s="1">
        <f t="shared" si="22"/>
        <v>11.9373363863133</v>
      </c>
      <c r="R52" s="1">
        <f t="shared" si="22"/>
        <v>10.8397416943394</v>
      </c>
      <c r="S52" s="1">
        <f t="shared" si="22"/>
        <v>4.1833001326703796</v>
      </c>
      <c r="T52" s="1">
        <f t="shared" si="22"/>
        <v>2.7386127875258302</v>
      </c>
      <c r="U52" s="1">
        <f t="shared" si="22"/>
        <v>7.4161984870956603</v>
      </c>
    </row>
    <row r="53" spans="2:21">
      <c r="L53" t="s">
        <v>29</v>
      </c>
      <c r="M53" s="1">
        <f t="shared" ref="M53:U53" si="23">CONFIDENCE(0.05,M52,5)</f>
        <v>4.8009116763553097</v>
      </c>
      <c r="N53" s="1">
        <f t="shared" si="23"/>
        <v>8.7652254057658094</v>
      </c>
      <c r="O53" s="1">
        <f t="shared" si="23"/>
        <v>6.6465612490958401</v>
      </c>
      <c r="P53" s="1">
        <f t="shared" si="23"/>
        <v>3.9199279690801099</v>
      </c>
      <c r="Q53" s="1">
        <f t="shared" si="23"/>
        <v>10.463344417048599</v>
      </c>
      <c r="R53" s="1">
        <f t="shared" si="23"/>
        <v>9.5012779291162701</v>
      </c>
      <c r="S53" s="1">
        <f t="shared" si="23"/>
        <v>3.66675686028259</v>
      </c>
      <c r="T53" s="1">
        <f t="shared" si="23"/>
        <v>2.40045583817765</v>
      </c>
      <c r="U53" s="1">
        <f t="shared" si="23"/>
        <v>6.5004651393292896</v>
      </c>
    </row>
    <row r="56" spans="2:21">
      <c r="F56" t="s">
        <v>32</v>
      </c>
    </row>
    <row r="57" spans="2:21">
      <c r="B57" t="s">
        <v>18</v>
      </c>
      <c r="C57" t="s">
        <v>19</v>
      </c>
      <c r="D57" t="s">
        <v>20</v>
      </c>
      <c r="E57" t="s">
        <v>21</v>
      </c>
      <c r="F57" t="s">
        <v>22</v>
      </c>
      <c r="G57" t="s">
        <v>23</v>
      </c>
      <c r="H57" t="s">
        <v>24</v>
      </c>
      <c r="I57" t="s">
        <v>25</v>
      </c>
      <c r="J57" t="s">
        <v>26</v>
      </c>
      <c r="Q57" t="s">
        <v>32</v>
      </c>
    </row>
    <row r="58" spans="2:21">
      <c r="B58">
        <v>15</v>
      </c>
      <c r="C58">
        <v>17</v>
      </c>
      <c r="D58">
        <v>18</v>
      </c>
      <c r="E58">
        <v>20</v>
      </c>
      <c r="F58">
        <v>18</v>
      </c>
      <c r="G58">
        <v>17</v>
      </c>
      <c r="H58">
        <v>17</v>
      </c>
      <c r="I58">
        <v>19</v>
      </c>
      <c r="J58">
        <v>18</v>
      </c>
      <c r="M58">
        <f t="shared" ref="M58:U58" si="24">(B58/20)*100</f>
        <v>75</v>
      </c>
      <c r="N58">
        <f t="shared" si="24"/>
        <v>85</v>
      </c>
      <c r="O58">
        <f t="shared" si="24"/>
        <v>90</v>
      </c>
      <c r="P58">
        <f t="shared" si="24"/>
        <v>100</v>
      </c>
      <c r="Q58">
        <f t="shared" si="24"/>
        <v>90</v>
      </c>
      <c r="R58">
        <f t="shared" si="24"/>
        <v>85</v>
      </c>
      <c r="S58">
        <f t="shared" si="24"/>
        <v>85</v>
      </c>
      <c r="T58">
        <f t="shared" si="24"/>
        <v>95</v>
      </c>
      <c r="U58">
        <f t="shared" si="24"/>
        <v>90</v>
      </c>
    </row>
    <row r="59" spans="2:21">
      <c r="B59">
        <v>17</v>
      </c>
      <c r="C59">
        <v>19</v>
      </c>
      <c r="D59">
        <v>16</v>
      </c>
      <c r="E59">
        <v>20</v>
      </c>
      <c r="F59">
        <v>20</v>
      </c>
      <c r="G59">
        <v>17</v>
      </c>
      <c r="H59">
        <v>17</v>
      </c>
      <c r="I59">
        <v>18</v>
      </c>
      <c r="J59">
        <v>17</v>
      </c>
      <c r="M59">
        <f t="shared" ref="M59:U59" si="25">(B59/20)*100</f>
        <v>85</v>
      </c>
      <c r="N59">
        <f t="shared" si="25"/>
        <v>95</v>
      </c>
      <c r="O59">
        <f t="shared" si="25"/>
        <v>80</v>
      </c>
      <c r="P59">
        <f t="shared" si="25"/>
        <v>100</v>
      </c>
      <c r="Q59">
        <f t="shared" si="25"/>
        <v>100</v>
      </c>
      <c r="R59">
        <f t="shared" si="25"/>
        <v>85</v>
      </c>
      <c r="S59">
        <f t="shared" si="25"/>
        <v>85</v>
      </c>
      <c r="T59">
        <f t="shared" si="25"/>
        <v>90</v>
      </c>
      <c r="U59">
        <f t="shared" si="25"/>
        <v>85</v>
      </c>
    </row>
    <row r="60" spans="2:21">
      <c r="B60">
        <v>18</v>
      </c>
      <c r="C60">
        <v>18</v>
      </c>
      <c r="D60">
        <v>19</v>
      </c>
      <c r="E60">
        <v>19</v>
      </c>
      <c r="F60">
        <v>19</v>
      </c>
      <c r="G60">
        <v>20</v>
      </c>
      <c r="H60">
        <v>18</v>
      </c>
      <c r="I60">
        <v>18</v>
      </c>
      <c r="J60">
        <v>16</v>
      </c>
      <c r="M60">
        <f t="shared" ref="M60:U60" si="26">(B60/20)*100</f>
        <v>90</v>
      </c>
      <c r="N60">
        <f t="shared" si="26"/>
        <v>90</v>
      </c>
      <c r="O60">
        <f t="shared" si="26"/>
        <v>95</v>
      </c>
      <c r="P60">
        <f t="shared" si="26"/>
        <v>95</v>
      </c>
      <c r="Q60">
        <f t="shared" si="26"/>
        <v>95</v>
      </c>
      <c r="R60">
        <f t="shared" si="26"/>
        <v>100</v>
      </c>
      <c r="S60">
        <f t="shared" si="26"/>
        <v>90</v>
      </c>
      <c r="T60">
        <f t="shared" si="26"/>
        <v>90</v>
      </c>
      <c r="U60">
        <f t="shared" si="26"/>
        <v>80</v>
      </c>
    </row>
    <row r="61" spans="2:21">
      <c r="B61">
        <v>18</v>
      </c>
      <c r="C61">
        <v>17</v>
      </c>
      <c r="D61">
        <v>18</v>
      </c>
      <c r="E61">
        <v>19</v>
      </c>
      <c r="F61">
        <v>15</v>
      </c>
      <c r="G61">
        <v>15</v>
      </c>
      <c r="H61">
        <v>16</v>
      </c>
      <c r="I61">
        <v>18</v>
      </c>
      <c r="J61">
        <v>19</v>
      </c>
      <c r="M61">
        <f t="shared" ref="M61:U61" si="27">(B61/20)*100</f>
        <v>90</v>
      </c>
      <c r="N61">
        <f t="shared" si="27"/>
        <v>85</v>
      </c>
      <c r="O61">
        <f t="shared" si="27"/>
        <v>90</v>
      </c>
      <c r="P61">
        <f t="shared" si="27"/>
        <v>95</v>
      </c>
      <c r="Q61">
        <f t="shared" si="27"/>
        <v>75</v>
      </c>
      <c r="R61">
        <f t="shared" si="27"/>
        <v>75</v>
      </c>
      <c r="S61">
        <f t="shared" si="27"/>
        <v>80</v>
      </c>
      <c r="T61">
        <f t="shared" si="27"/>
        <v>90</v>
      </c>
      <c r="U61">
        <f t="shared" si="27"/>
        <v>95</v>
      </c>
    </row>
    <row r="62" spans="2:21">
      <c r="B62">
        <v>18</v>
      </c>
      <c r="C62">
        <v>20</v>
      </c>
      <c r="D62">
        <v>19</v>
      </c>
      <c r="E62">
        <v>18</v>
      </c>
      <c r="F62">
        <v>20</v>
      </c>
      <c r="G62">
        <v>18</v>
      </c>
      <c r="H62">
        <v>19</v>
      </c>
      <c r="I62">
        <v>19</v>
      </c>
      <c r="J62">
        <v>19</v>
      </c>
      <c r="M62">
        <f t="shared" ref="M62:U62" si="28">(B62/20)*100</f>
        <v>90</v>
      </c>
      <c r="N62">
        <f t="shared" si="28"/>
        <v>100</v>
      </c>
      <c r="O62">
        <f t="shared" si="28"/>
        <v>95</v>
      </c>
      <c r="P62">
        <f t="shared" si="28"/>
        <v>90</v>
      </c>
      <c r="Q62">
        <f t="shared" si="28"/>
        <v>100</v>
      </c>
      <c r="R62">
        <f t="shared" si="28"/>
        <v>90</v>
      </c>
      <c r="S62">
        <f t="shared" si="28"/>
        <v>95</v>
      </c>
      <c r="T62">
        <f t="shared" si="28"/>
        <v>95</v>
      </c>
      <c r="U62">
        <f t="shared" si="28"/>
        <v>95</v>
      </c>
    </row>
    <row r="63" spans="2:21">
      <c r="L63" t="s">
        <v>27</v>
      </c>
      <c r="M63">
        <f t="shared" ref="M63:U63" si="29">AVERAGE(M58:M62)</f>
        <v>86</v>
      </c>
      <c r="N63">
        <f t="shared" si="29"/>
        <v>91</v>
      </c>
      <c r="O63">
        <f t="shared" si="29"/>
        <v>90</v>
      </c>
      <c r="P63" s="3">
        <f t="shared" si="29"/>
        <v>96</v>
      </c>
      <c r="Q63">
        <f t="shared" si="29"/>
        <v>92</v>
      </c>
      <c r="R63">
        <f t="shared" si="29"/>
        <v>87</v>
      </c>
      <c r="S63">
        <f t="shared" si="29"/>
        <v>87</v>
      </c>
      <c r="T63">
        <f t="shared" si="29"/>
        <v>92</v>
      </c>
      <c r="U63">
        <f t="shared" si="29"/>
        <v>89</v>
      </c>
    </row>
    <row r="64" spans="2:21">
      <c r="L64" t="s">
        <v>28</v>
      </c>
      <c r="M64" s="1">
        <f t="shared" ref="M64:U64" si="30">STDEV(M58:M62)</f>
        <v>6.51920240520265</v>
      </c>
      <c r="N64" s="1">
        <f t="shared" si="30"/>
        <v>6.51920240520265</v>
      </c>
      <c r="O64" s="1">
        <f t="shared" si="30"/>
        <v>6.1237243569579496</v>
      </c>
      <c r="P64" s="1">
        <f t="shared" si="30"/>
        <v>4.1833001326703796</v>
      </c>
      <c r="Q64" s="1">
        <f t="shared" si="30"/>
        <v>10.368220676663899</v>
      </c>
      <c r="R64" s="1">
        <f t="shared" si="30"/>
        <v>9.0829510622924694</v>
      </c>
      <c r="S64" s="1">
        <f t="shared" si="30"/>
        <v>5.7008771254956896</v>
      </c>
      <c r="T64" s="1">
        <f t="shared" si="30"/>
        <v>2.7386127875258302</v>
      </c>
      <c r="U64" s="1">
        <f t="shared" si="30"/>
        <v>6.51920240520265</v>
      </c>
    </row>
    <row r="65" spans="2:21">
      <c r="L65" t="s">
        <v>29</v>
      </c>
      <c r="M65" s="1">
        <f t="shared" ref="M65:U65" si="31">CONFIDENCE(0.05,M64,5)</f>
        <v>5.71422785474119</v>
      </c>
      <c r="N65" s="1">
        <f t="shared" si="31"/>
        <v>5.71422785474119</v>
      </c>
      <c r="O65" s="1">
        <f t="shared" si="31"/>
        <v>5.3675824311514697</v>
      </c>
      <c r="P65" s="1">
        <f t="shared" si="31"/>
        <v>3.66675686028259</v>
      </c>
      <c r="Q65" s="1">
        <f t="shared" si="31"/>
        <v>9.0879791287680494</v>
      </c>
      <c r="R65" s="1">
        <f t="shared" si="31"/>
        <v>7.9614113410533598</v>
      </c>
      <c r="S65" s="1">
        <f t="shared" si="31"/>
        <v>4.9969473015543997</v>
      </c>
      <c r="T65" s="1">
        <f t="shared" si="31"/>
        <v>2.40045583817765</v>
      </c>
      <c r="U65" s="1">
        <f t="shared" si="31"/>
        <v>5.71422785474119</v>
      </c>
    </row>
    <row r="68" spans="2:21">
      <c r="F68" t="s">
        <v>33</v>
      </c>
    </row>
    <row r="69" spans="2:21">
      <c r="B69" t="s">
        <v>18</v>
      </c>
      <c r="C69" t="s">
        <v>19</v>
      </c>
      <c r="D69" t="s">
        <v>20</v>
      </c>
      <c r="E69" t="s">
        <v>21</v>
      </c>
      <c r="F69" t="s">
        <v>22</v>
      </c>
      <c r="G69" t="s">
        <v>23</v>
      </c>
      <c r="H69" t="s">
        <v>24</v>
      </c>
      <c r="I69" t="s">
        <v>25</v>
      </c>
      <c r="J69" t="s">
        <v>26</v>
      </c>
      <c r="Q69" t="s">
        <v>33</v>
      </c>
    </row>
    <row r="70" spans="2:21">
      <c r="B70">
        <v>15</v>
      </c>
      <c r="C70">
        <v>17</v>
      </c>
      <c r="D70">
        <v>18</v>
      </c>
      <c r="E70">
        <v>20</v>
      </c>
      <c r="F70">
        <v>18</v>
      </c>
      <c r="G70">
        <v>17</v>
      </c>
      <c r="H70">
        <v>17</v>
      </c>
      <c r="I70">
        <v>19</v>
      </c>
      <c r="J70">
        <v>18</v>
      </c>
      <c r="M70">
        <f t="shared" ref="M70:U70" si="32">(B70/20)*100</f>
        <v>75</v>
      </c>
      <c r="N70">
        <f t="shared" si="32"/>
        <v>85</v>
      </c>
      <c r="O70">
        <f t="shared" si="32"/>
        <v>90</v>
      </c>
      <c r="P70">
        <f t="shared" si="32"/>
        <v>100</v>
      </c>
      <c r="Q70">
        <f t="shared" si="32"/>
        <v>90</v>
      </c>
      <c r="R70">
        <f t="shared" si="32"/>
        <v>85</v>
      </c>
      <c r="S70">
        <f t="shared" si="32"/>
        <v>85</v>
      </c>
      <c r="T70">
        <f t="shared" si="32"/>
        <v>95</v>
      </c>
      <c r="U70">
        <f t="shared" si="32"/>
        <v>90</v>
      </c>
    </row>
    <row r="71" spans="2:21">
      <c r="B71">
        <v>17</v>
      </c>
      <c r="C71">
        <v>19</v>
      </c>
      <c r="D71">
        <v>16</v>
      </c>
      <c r="E71">
        <v>20</v>
      </c>
      <c r="F71">
        <v>20</v>
      </c>
      <c r="G71">
        <v>17</v>
      </c>
      <c r="H71">
        <v>17</v>
      </c>
      <c r="I71">
        <v>18</v>
      </c>
      <c r="J71">
        <v>17</v>
      </c>
      <c r="M71">
        <f t="shared" ref="M71:U71" si="33">(B71/20)*100</f>
        <v>85</v>
      </c>
      <c r="N71">
        <f t="shared" si="33"/>
        <v>95</v>
      </c>
      <c r="O71">
        <f t="shared" si="33"/>
        <v>80</v>
      </c>
      <c r="P71">
        <f t="shared" si="33"/>
        <v>100</v>
      </c>
      <c r="Q71">
        <f t="shared" si="33"/>
        <v>100</v>
      </c>
      <c r="R71">
        <f t="shared" si="33"/>
        <v>85</v>
      </c>
      <c r="S71">
        <f t="shared" si="33"/>
        <v>85</v>
      </c>
      <c r="T71">
        <f t="shared" si="33"/>
        <v>90</v>
      </c>
      <c r="U71">
        <f t="shared" si="33"/>
        <v>85</v>
      </c>
    </row>
    <row r="72" spans="2:21">
      <c r="B72">
        <v>18</v>
      </c>
      <c r="C72">
        <v>18</v>
      </c>
      <c r="D72">
        <v>19</v>
      </c>
      <c r="E72">
        <v>19</v>
      </c>
      <c r="F72">
        <v>19</v>
      </c>
      <c r="G72">
        <v>20</v>
      </c>
      <c r="H72">
        <v>18</v>
      </c>
      <c r="I72">
        <v>18</v>
      </c>
      <c r="J72">
        <v>16</v>
      </c>
      <c r="M72">
        <f t="shared" ref="M72:U72" si="34">(B72/20)*100</f>
        <v>90</v>
      </c>
      <c r="N72">
        <f t="shared" si="34"/>
        <v>90</v>
      </c>
      <c r="O72">
        <f t="shared" si="34"/>
        <v>95</v>
      </c>
      <c r="P72">
        <f t="shared" si="34"/>
        <v>95</v>
      </c>
      <c r="Q72">
        <f t="shared" si="34"/>
        <v>95</v>
      </c>
      <c r="R72">
        <f t="shared" si="34"/>
        <v>100</v>
      </c>
      <c r="S72">
        <f t="shared" si="34"/>
        <v>90</v>
      </c>
      <c r="T72">
        <f t="shared" si="34"/>
        <v>90</v>
      </c>
      <c r="U72">
        <f t="shared" si="34"/>
        <v>80</v>
      </c>
    </row>
    <row r="73" spans="2:21">
      <c r="B73">
        <v>18</v>
      </c>
      <c r="C73">
        <v>17</v>
      </c>
      <c r="D73">
        <v>18</v>
      </c>
      <c r="E73">
        <v>19</v>
      </c>
      <c r="F73">
        <v>15</v>
      </c>
      <c r="G73">
        <v>15</v>
      </c>
      <c r="H73">
        <v>16</v>
      </c>
      <c r="I73">
        <v>18</v>
      </c>
      <c r="J73">
        <v>19</v>
      </c>
      <c r="M73">
        <f t="shared" ref="M73:U73" si="35">(B73/20)*100</f>
        <v>90</v>
      </c>
      <c r="N73">
        <f t="shared" si="35"/>
        <v>85</v>
      </c>
      <c r="O73">
        <f t="shared" si="35"/>
        <v>90</v>
      </c>
      <c r="P73">
        <f t="shared" si="35"/>
        <v>95</v>
      </c>
      <c r="Q73">
        <f t="shared" si="35"/>
        <v>75</v>
      </c>
      <c r="R73">
        <f t="shared" si="35"/>
        <v>75</v>
      </c>
      <c r="S73">
        <f t="shared" si="35"/>
        <v>80</v>
      </c>
      <c r="T73">
        <f t="shared" si="35"/>
        <v>90</v>
      </c>
      <c r="U73">
        <f t="shared" si="35"/>
        <v>95</v>
      </c>
    </row>
    <row r="74" spans="2:21">
      <c r="B74">
        <v>18</v>
      </c>
      <c r="C74">
        <v>20</v>
      </c>
      <c r="D74">
        <v>19</v>
      </c>
      <c r="E74">
        <v>18</v>
      </c>
      <c r="F74">
        <v>20</v>
      </c>
      <c r="G74">
        <v>18</v>
      </c>
      <c r="H74">
        <v>19</v>
      </c>
      <c r="I74">
        <v>19</v>
      </c>
      <c r="J74">
        <v>19</v>
      </c>
      <c r="M74">
        <f t="shared" ref="M74:U74" si="36">(B74/20)*100</f>
        <v>90</v>
      </c>
      <c r="N74">
        <f t="shared" si="36"/>
        <v>100</v>
      </c>
      <c r="O74">
        <f t="shared" si="36"/>
        <v>95</v>
      </c>
      <c r="P74">
        <f t="shared" si="36"/>
        <v>90</v>
      </c>
      <c r="Q74">
        <f t="shared" si="36"/>
        <v>100</v>
      </c>
      <c r="R74">
        <f t="shared" si="36"/>
        <v>90</v>
      </c>
      <c r="S74">
        <f t="shared" si="36"/>
        <v>95</v>
      </c>
      <c r="T74">
        <f t="shared" si="36"/>
        <v>95</v>
      </c>
      <c r="U74">
        <f t="shared" si="36"/>
        <v>95</v>
      </c>
    </row>
    <row r="75" spans="2:21">
      <c r="L75" t="s">
        <v>27</v>
      </c>
      <c r="M75">
        <f t="shared" ref="M75:U75" si="37">AVERAGE(M70:M74)</f>
        <v>86</v>
      </c>
      <c r="N75">
        <f t="shared" si="37"/>
        <v>91</v>
      </c>
      <c r="O75">
        <f t="shared" si="37"/>
        <v>90</v>
      </c>
      <c r="P75" s="3">
        <f t="shared" si="37"/>
        <v>96</v>
      </c>
      <c r="Q75">
        <f t="shared" si="37"/>
        <v>92</v>
      </c>
      <c r="R75">
        <f t="shared" si="37"/>
        <v>87</v>
      </c>
      <c r="S75">
        <f t="shared" si="37"/>
        <v>87</v>
      </c>
      <c r="T75">
        <f t="shared" si="37"/>
        <v>92</v>
      </c>
      <c r="U75">
        <f t="shared" si="37"/>
        <v>89</v>
      </c>
    </row>
    <row r="76" spans="2:21">
      <c r="L76" t="s">
        <v>28</v>
      </c>
      <c r="M76" s="1">
        <f t="shared" ref="M76:U76" si="38">STDEV(M70:M74)</f>
        <v>6.51920240520265</v>
      </c>
      <c r="N76" s="1">
        <f t="shared" si="38"/>
        <v>6.51920240520265</v>
      </c>
      <c r="O76" s="1">
        <f t="shared" si="38"/>
        <v>6.1237243569579496</v>
      </c>
      <c r="P76" s="1">
        <f t="shared" si="38"/>
        <v>4.1833001326703796</v>
      </c>
      <c r="Q76" s="1">
        <f t="shared" si="38"/>
        <v>10.368220676663899</v>
      </c>
      <c r="R76" s="1">
        <f t="shared" si="38"/>
        <v>9.0829510622924694</v>
      </c>
      <c r="S76" s="1">
        <f t="shared" si="38"/>
        <v>5.7008771254956896</v>
      </c>
      <c r="T76" s="1">
        <f t="shared" si="38"/>
        <v>2.7386127875258302</v>
      </c>
      <c r="U76" s="1">
        <f t="shared" si="38"/>
        <v>6.51920240520265</v>
      </c>
    </row>
    <row r="77" spans="2:21">
      <c r="L77" t="s">
        <v>29</v>
      </c>
      <c r="M77" s="1">
        <f t="shared" ref="M77:U77" si="39">CONFIDENCE(0.05,M76,5)</f>
        <v>5.71422785474119</v>
      </c>
      <c r="N77" s="1">
        <f t="shared" si="39"/>
        <v>5.71422785474119</v>
      </c>
      <c r="O77" s="1">
        <f t="shared" si="39"/>
        <v>5.3675824311514697</v>
      </c>
      <c r="P77" s="1">
        <f t="shared" si="39"/>
        <v>3.66675686028259</v>
      </c>
      <c r="Q77" s="1">
        <f t="shared" si="39"/>
        <v>9.0879791287680494</v>
      </c>
      <c r="R77" s="1">
        <f t="shared" si="39"/>
        <v>7.9614113410533598</v>
      </c>
      <c r="S77" s="1">
        <f t="shared" si="39"/>
        <v>4.9969473015543997</v>
      </c>
      <c r="T77" s="1">
        <f t="shared" si="39"/>
        <v>2.40045583817765</v>
      </c>
      <c r="U77" s="1">
        <f t="shared" si="39"/>
        <v>5.71422785474119</v>
      </c>
    </row>
    <row r="80" spans="2:21">
      <c r="F80" t="s">
        <v>34</v>
      </c>
      <c r="Q80" t="s">
        <v>35</v>
      </c>
    </row>
    <row r="81" spans="2:21">
      <c r="B81" t="s">
        <v>18</v>
      </c>
      <c r="C81" t="s">
        <v>19</v>
      </c>
      <c r="D81" t="s">
        <v>20</v>
      </c>
      <c r="E81" t="s">
        <v>21</v>
      </c>
      <c r="F81" t="s">
        <v>22</v>
      </c>
      <c r="G81" t="s">
        <v>23</v>
      </c>
      <c r="H81" t="s">
        <v>24</v>
      </c>
      <c r="I81" t="s">
        <v>25</v>
      </c>
      <c r="J81" t="s">
        <v>26</v>
      </c>
      <c r="M81" t="s">
        <v>18</v>
      </c>
      <c r="N81" t="s">
        <v>19</v>
      </c>
      <c r="O81" t="s">
        <v>20</v>
      </c>
      <c r="P81" t="s">
        <v>21</v>
      </c>
      <c r="Q81" t="s">
        <v>22</v>
      </c>
      <c r="R81" t="s">
        <v>23</v>
      </c>
      <c r="S81" t="s">
        <v>24</v>
      </c>
      <c r="T81" t="s">
        <v>25</v>
      </c>
      <c r="U81" t="s">
        <v>26</v>
      </c>
    </row>
    <row r="82" spans="2:21">
      <c r="B82">
        <v>14.9</v>
      </c>
      <c r="C82">
        <v>17.8</v>
      </c>
      <c r="D82">
        <v>19.3</v>
      </c>
      <c r="E82">
        <v>15.7</v>
      </c>
      <c r="F82">
        <v>18.899999999999999</v>
      </c>
      <c r="G82">
        <v>15.8</v>
      </c>
      <c r="H82">
        <v>17</v>
      </c>
      <c r="I82">
        <v>16.8</v>
      </c>
      <c r="J82">
        <v>18.3</v>
      </c>
      <c r="M82">
        <f t="shared" ref="M82:M91" si="40">B82/5</f>
        <v>2.98</v>
      </c>
      <c r="N82">
        <f t="shared" ref="N82:U82" si="41">C82/5</f>
        <v>3.56</v>
      </c>
      <c r="O82">
        <f t="shared" si="41"/>
        <v>3.86</v>
      </c>
      <c r="P82">
        <f t="shared" si="41"/>
        <v>3.14</v>
      </c>
      <c r="Q82">
        <f t="shared" si="41"/>
        <v>3.78</v>
      </c>
      <c r="R82">
        <f t="shared" si="41"/>
        <v>3.16</v>
      </c>
      <c r="S82">
        <f t="shared" si="41"/>
        <v>3.4</v>
      </c>
      <c r="T82">
        <f t="shared" si="41"/>
        <v>3.36</v>
      </c>
      <c r="U82">
        <f t="shared" si="41"/>
        <v>3.66</v>
      </c>
    </row>
    <row r="83" spans="2:21">
      <c r="B83">
        <v>14.5</v>
      </c>
      <c r="C83">
        <v>16</v>
      </c>
      <c r="D83">
        <v>21</v>
      </c>
      <c r="E83">
        <v>17.8</v>
      </c>
      <c r="F83">
        <v>16.399999999999999</v>
      </c>
      <c r="G83">
        <v>17.100000000000001</v>
      </c>
      <c r="H83">
        <v>16.399999999999999</v>
      </c>
      <c r="I83">
        <v>15.4</v>
      </c>
      <c r="J83">
        <v>17.600000000000001</v>
      </c>
      <c r="M83">
        <f t="shared" si="40"/>
        <v>2.9</v>
      </c>
      <c r="N83">
        <f t="shared" ref="N83:U83" si="42">C83/5</f>
        <v>3.2</v>
      </c>
      <c r="O83">
        <f t="shared" si="42"/>
        <v>4.2</v>
      </c>
      <c r="P83">
        <f t="shared" si="42"/>
        <v>3.56</v>
      </c>
      <c r="Q83">
        <f t="shared" si="42"/>
        <v>3.28</v>
      </c>
      <c r="R83">
        <f t="shared" si="42"/>
        <v>3.42</v>
      </c>
      <c r="S83">
        <f t="shared" si="42"/>
        <v>3.28</v>
      </c>
      <c r="T83">
        <f t="shared" si="42"/>
        <v>3.08</v>
      </c>
      <c r="U83">
        <f t="shared" si="42"/>
        <v>3.52</v>
      </c>
    </row>
    <row r="84" spans="2:21">
      <c r="B84">
        <v>16.899999999999999</v>
      </c>
      <c r="C84">
        <v>17</v>
      </c>
      <c r="D84">
        <v>19.7</v>
      </c>
      <c r="E84">
        <v>15.5</v>
      </c>
      <c r="F84">
        <v>16.7</v>
      </c>
      <c r="G84">
        <v>16.600000000000001</v>
      </c>
      <c r="H84">
        <v>19.100000000000001</v>
      </c>
      <c r="I84">
        <v>16.5</v>
      </c>
      <c r="J84">
        <v>14.9</v>
      </c>
      <c r="M84">
        <f t="shared" si="40"/>
        <v>3.38</v>
      </c>
      <c r="N84">
        <f t="shared" ref="N84:U84" si="43">C84/5</f>
        <v>3.4</v>
      </c>
      <c r="O84">
        <f t="shared" si="43"/>
        <v>3.94</v>
      </c>
      <c r="P84">
        <f t="shared" si="43"/>
        <v>3.1</v>
      </c>
      <c r="Q84">
        <f t="shared" si="43"/>
        <v>3.34</v>
      </c>
      <c r="R84">
        <f t="shared" si="43"/>
        <v>3.32</v>
      </c>
      <c r="S84">
        <f t="shared" si="43"/>
        <v>3.82</v>
      </c>
      <c r="T84">
        <f t="shared" si="43"/>
        <v>3.3</v>
      </c>
      <c r="U84">
        <f t="shared" si="43"/>
        <v>2.98</v>
      </c>
    </row>
    <row r="85" spans="2:21">
      <c r="B85">
        <v>14.9</v>
      </c>
      <c r="C85">
        <v>16.399999999999999</v>
      </c>
      <c r="D85">
        <v>17.399999999999999</v>
      </c>
      <c r="E85">
        <v>19.2</v>
      </c>
      <c r="F85">
        <v>19.399999999999999</v>
      </c>
      <c r="G85">
        <v>18.7</v>
      </c>
      <c r="H85">
        <v>15.6</v>
      </c>
      <c r="I85">
        <v>18.8</v>
      </c>
      <c r="J85">
        <v>17.5</v>
      </c>
      <c r="M85">
        <f t="shared" si="40"/>
        <v>2.98</v>
      </c>
      <c r="N85">
        <f t="shared" ref="N85:U85" si="44">C85/5</f>
        <v>3.28</v>
      </c>
      <c r="O85">
        <f t="shared" si="44"/>
        <v>3.48</v>
      </c>
      <c r="P85">
        <f t="shared" si="44"/>
        <v>3.84</v>
      </c>
      <c r="Q85">
        <f t="shared" si="44"/>
        <v>3.88</v>
      </c>
      <c r="R85">
        <f t="shared" si="44"/>
        <v>3.74</v>
      </c>
      <c r="S85">
        <f t="shared" si="44"/>
        <v>3.12</v>
      </c>
      <c r="T85">
        <f t="shared" si="44"/>
        <v>3.76</v>
      </c>
      <c r="U85">
        <f t="shared" si="44"/>
        <v>3.5</v>
      </c>
    </row>
    <row r="86" spans="2:21">
      <c r="B86">
        <v>16.899999999999999</v>
      </c>
      <c r="C86">
        <v>14.1</v>
      </c>
      <c r="D86">
        <v>19.7</v>
      </c>
      <c r="E86">
        <v>17.600000000000001</v>
      </c>
      <c r="F86">
        <v>17.7</v>
      </c>
      <c r="G86">
        <v>18.7</v>
      </c>
      <c r="H86">
        <v>17</v>
      </c>
      <c r="I86">
        <v>16.3</v>
      </c>
      <c r="J86">
        <v>19.899999999999999</v>
      </c>
      <c r="M86">
        <f t="shared" si="40"/>
        <v>3.38</v>
      </c>
      <c r="N86">
        <f t="shared" ref="N86:U86" si="45">C86/5</f>
        <v>2.82</v>
      </c>
      <c r="O86">
        <f t="shared" si="45"/>
        <v>3.94</v>
      </c>
      <c r="P86">
        <f t="shared" si="45"/>
        <v>3.52</v>
      </c>
      <c r="Q86">
        <f t="shared" si="45"/>
        <v>3.54</v>
      </c>
      <c r="R86">
        <f t="shared" si="45"/>
        <v>3.74</v>
      </c>
      <c r="S86">
        <f t="shared" si="45"/>
        <v>3.4</v>
      </c>
      <c r="T86">
        <f t="shared" si="45"/>
        <v>3.26</v>
      </c>
      <c r="U86">
        <f t="shared" si="45"/>
        <v>3.98</v>
      </c>
    </row>
    <row r="87" spans="2:21">
      <c r="B87">
        <v>16</v>
      </c>
      <c r="C87">
        <v>17.600000000000001</v>
      </c>
      <c r="D87">
        <v>16</v>
      </c>
      <c r="E87">
        <v>16.600000000000001</v>
      </c>
      <c r="F87">
        <v>19.899999999999999</v>
      </c>
      <c r="G87">
        <v>16.2</v>
      </c>
      <c r="H87">
        <v>15.1</v>
      </c>
      <c r="I87">
        <v>15.3</v>
      </c>
      <c r="J87">
        <v>20.3</v>
      </c>
      <c r="M87">
        <f t="shared" si="40"/>
        <v>3.2</v>
      </c>
      <c r="N87">
        <f t="shared" ref="N87:U87" si="46">C87/5</f>
        <v>3.52</v>
      </c>
      <c r="O87">
        <f t="shared" si="46"/>
        <v>3.2</v>
      </c>
      <c r="P87">
        <f t="shared" si="46"/>
        <v>3.32</v>
      </c>
      <c r="Q87">
        <f t="shared" si="46"/>
        <v>3.98</v>
      </c>
      <c r="R87">
        <f t="shared" si="46"/>
        <v>3.24</v>
      </c>
      <c r="S87">
        <f t="shared" si="46"/>
        <v>3.02</v>
      </c>
      <c r="T87">
        <f t="shared" si="46"/>
        <v>3.06</v>
      </c>
      <c r="U87">
        <f t="shared" si="46"/>
        <v>4.0599999999999996</v>
      </c>
    </row>
    <row r="88" spans="2:21">
      <c r="B88">
        <v>16</v>
      </c>
      <c r="C88">
        <v>13</v>
      </c>
      <c r="D88">
        <v>17.7</v>
      </c>
      <c r="E88">
        <v>16.5</v>
      </c>
      <c r="F88">
        <v>20.6</v>
      </c>
      <c r="G88">
        <v>18.2</v>
      </c>
      <c r="H88">
        <v>14.4</v>
      </c>
      <c r="I88">
        <v>19</v>
      </c>
      <c r="J88">
        <v>17.100000000000001</v>
      </c>
      <c r="M88">
        <f t="shared" si="40"/>
        <v>3.2</v>
      </c>
      <c r="N88">
        <f t="shared" ref="N88:U88" si="47">C88/5</f>
        <v>2.6</v>
      </c>
      <c r="O88">
        <f t="shared" si="47"/>
        <v>3.54</v>
      </c>
      <c r="P88">
        <f t="shared" si="47"/>
        <v>3.3</v>
      </c>
      <c r="Q88">
        <f t="shared" si="47"/>
        <v>4.12</v>
      </c>
      <c r="R88">
        <f t="shared" si="47"/>
        <v>3.64</v>
      </c>
      <c r="S88">
        <f t="shared" si="47"/>
        <v>2.88</v>
      </c>
      <c r="T88">
        <f t="shared" si="47"/>
        <v>3.8</v>
      </c>
      <c r="U88">
        <f t="shared" si="47"/>
        <v>3.42</v>
      </c>
    </row>
    <row r="89" spans="2:21">
      <c r="B89">
        <v>17.100000000000001</v>
      </c>
      <c r="C89">
        <v>19</v>
      </c>
      <c r="D89">
        <v>17.2</v>
      </c>
      <c r="E89">
        <v>13.6</v>
      </c>
      <c r="F89">
        <v>19.3</v>
      </c>
      <c r="G89">
        <v>16.399999999999999</v>
      </c>
      <c r="H89">
        <v>15.4</v>
      </c>
      <c r="I89">
        <v>17.7</v>
      </c>
      <c r="J89">
        <v>19.7</v>
      </c>
      <c r="M89">
        <f t="shared" si="40"/>
        <v>3.42</v>
      </c>
      <c r="N89">
        <f t="shared" ref="N89:U89" si="48">C89/5</f>
        <v>3.8</v>
      </c>
      <c r="O89">
        <f t="shared" si="48"/>
        <v>3.44</v>
      </c>
      <c r="P89">
        <f t="shared" si="48"/>
        <v>2.72</v>
      </c>
      <c r="Q89">
        <f t="shared" si="48"/>
        <v>3.86</v>
      </c>
      <c r="R89">
        <f t="shared" si="48"/>
        <v>3.28</v>
      </c>
      <c r="S89">
        <f t="shared" si="48"/>
        <v>3.08</v>
      </c>
      <c r="T89">
        <f t="shared" si="48"/>
        <v>3.54</v>
      </c>
      <c r="U89">
        <f t="shared" si="48"/>
        <v>3.94</v>
      </c>
    </row>
    <row r="90" spans="2:21">
      <c r="B90">
        <v>14.5</v>
      </c>
      <c r="C90">
        <v>18.5</v>
      </c>
      <c r="D90">
        <v>18.8</v>
      </c>
      <c r="E90">
        <v>19.2</v>
      </c>
      <c r="F90">
        <v>17.8</v>
      </c>
      <c r="G90">
        <v>17</v>
      </c>
      <c r="H90">
        <v>15.3</v>
      </c>
      <c r="I90">
        <v>14.1</v>
      </c>
      <c r="J90">
        <v>17.399999999999999</v>
      </c>
      <c r="M90">
        <f t="shared" si="40"/>
        <v>2.9</v>
      </c>
      <c r="N90">
        <f t="shared" ref="N90:U90" si="49">C90/5</f>
        <v>3.7</v>
      </c>
      <c r="O90">
        <f t="shared" si="49"/>
        <v>3.76</v>
      </c>
      <c r="P90">
        <f t="shared" si="49"/>
        <v>3.84</v>
      </c>
      <c r="Q90">
        <f t="shared" si="49"/>
        <v>3.56</v>
      </c>
      <c r="R90">
        <f t="shared" si="49"/>
        <v>3.4</v>
      </c>
      <c r="S90">
        <f t="shared" si="49"/>
        <v>3.06</v>
      </c>
      <c r="T90">
        <f t="shared" si="49"/>
        <v>2.82</v>
      </c>
      <c r="U90">
        <f t="shared" si="49"/>
        <v>3.48</v>
      </c>
    </row>
    <row r="91" spans="2:21">
      <c r="B91">
        <v>15.6</v>
      </c>
      <c r="C91">
        <v>13.4</v>
      </c>
      <c r="D91">
        <v>17.5</v>
      </c>
      <c r="E91">
        <v>17.3</v>
      </c>
      <c r="F91">
        <v>18</v>
      </c>
      <c r="G91">
        <v>16.399999999999999</v>
      </c>
      <c r="H91">
        <v>15.5</v>
      </c>
      <c r="I91">
        <v>19.899999999999999</v>
      </c>
      <c r="J91">
        <v>20.5</v>
      </c>
      <c r="M91">
        <f t="shared" si="40"/>
        <v>3.12</v>
      </c>
      <c r="N91">
        <f t="shared" ref="N91:U91" si="50">C91/5</f>
        <v>2.68</v>
      </c>
      <c r="O91">
        <f t="shared" si="50"/>
        <v>3.5</v>
      </c>
      <c r="P91">
        <f t="shared" si="50"/>
        <v>3.46</v>
      </c>
      <c r="Q91">
        <f t="shared" si="50"/>
        <v>3.6</v>
      </c>
      <c r="R91">
        <f t="shared" si="50"/>
        <v>3.28</v>
      </c>
      <c r="S91">
        <f t="shared" si="50"/>
        <v>3.1</v>
      </c>
      <c r="T91">
        <f t="shared" si="50"/>
        <v>3.98</v>
      </c>
      <c r="U91">
        <f t="shared" si="50"/>
        <v>4.0999999999999996</v>
      </c>
    </row>
    <row r="92" spans="2:21">
      <c r="L92" t="s">
        <v>27</v>
      </c>
      <c r="M92" s="1">
        <f t="shared" ref="M92:U92" si="51">AVERAGE(M82:M91)</f>
        <v>3.1459999999999999</v>
      </c>
      <c r="N92" s="1">
        <f t="shared" si="51"/>
        <v>3.2559999999999998</v>
      </c>
      <c r="O92" s="4">
        <f t="shared" si="51"/>
        <v>3.6859999999999999</v>
      </c>
      <c r="P92" s="1">
        <f t="shared" si="51"/>
        <v>3.38</v>
      </c>
      <c r="Q92" s="4">
        <f t="shared" si="51"/>
        <v>3.694</v>
      </c>
      <c r="R92" s="4">
        <f t="shared" si="51"/>
        <v>3.4220000000000002</v>
      </c>
      <c r="S92" s="1">
        <f t="shared" si="51"/>
        <v>3.2160000000000002</v>
      </c>
      <c r="T92" s="1">
        <f t="shared" si="51"/>
        <v>3.3959999999999999</v>
      </c>
      <c r="U92" s="4">
        <f t="shared" si="51"/>
        <v>3.6640000000000001</v>
      </c>
    </row>
    <row r="93" spans="2:21">
      <c r="L93" t="s">
        <v>28</v>
      </c>
      <c r="M93" s="1">
        <f t="shared" ref="M93:U93" si="52">STDEV(M82:M91)</f>
        <v>0.202001100107015</v>
      </c>
      <c r="N93" s="1">
        <f t="shared" si="52"/>
        <v>0.42581164328321902</v>
      </c>
      <c r="O93" s="1">
        <f t="shared" si="52"/>
        <v>0.30258882993263297</v>
      </c>
      <c r="P93" s="1">
        <f t="shared" si="52"/>
        <v>0.34370530012400602</v>
      </c>
      <c r="Q93" s="1">
        <f t="shared" si="52"/>
        <v>0.27488179277645902</v>
      </c>
      <c r="R93" s="1">
        <f t="shared" si="52"/>
        <v>0.21154458421597799</v>
      </c>
      <c r="S93" s="1">
        <f t="shared" si="52"/>
        <v>0.26945211902014099</v>
      </c>
      <c r="T93" s="1">
        <f t="shared" si="52"/>
        <v>0.36984080659416502</v>
      </c>
      <c r="U93" s="1">
        <f t="shared" si="52"/>
        <v>0.35462656414882399</v>
      </c>
    </row>
    <row r="94" spans="2:21">
      <c r="L94" t="s">
        <v>29</v>
      </c>
      <c r="M94" s="1">
        <f t="shared" ref="M94:U94" si="53">CONFIDENCE(0.05,M93,10)</f>
        <v>0.125199278366385</v>
      </c>
      <c r="N94" s="1">
        <f t="shared" si="53"/>
        <v>0.263915941204381</v>
      </c>
      <c r="O94" s="1">
        <f t="shared" si="53"/>
        <v>0.18754305362309601</v>
      </c>
      <c r="P94" s="1">
        <f t="shared" si="53"/>
        <v>0.21302683759360799</v>
      </c>
      <c r="Q94" s="1">
        <f t="shared" si="53"/>
        <v>0.17037036963382099</v>
      </c>
      <c r="R94" s="1">
        <f t="shared" si="53"/>
        <v>0.131114282407997</v>
      </c>
      <c r="S94" s="1">
        <f t="shared" si="53"/>
        <v>0.167005084812621</v>
      </c>
      <c r="T94" s="1">
        <f t="shared" si="53"/>
        <v>0.22922549467057499</v>
      </c>
      <c r="U94" s="1">
        <f t="shared" si="53"/>
        <v>0.219795782782676</v>
      </c>
    </row>
    <row r="98" spans="2:21">
      <c r="D98" t="s">
        <v>36</v>
      </c>
    </row>
    <row r="100" spans="2:21">
      <c r="E100" t="s">
        <v>15</v>
      </c>
      <c r="P100" t="s">
        <v>16</v>
      </c>
    </row>
    <row r="101" spans="2:21">
      <c r="F101" t="s">
        <v>17</v>
      </c>
      <c r="Q101" t="s">
        <v>17</v>
      </c>
    </row>
    <row r="102" spans="2:21">
      <c r="B102" t="s">
        <v>18</v>
      </c>
      <c r="C102" t="s">
        <v>19</v>
      </c>
      <c r="D102" t="s">
        <v>20</v>
      </c>
      <c r="E102" t="s">
        <v>21</v>
      </c>
      <c r="F102" t="s">
        <v>22</v>
      </c>
      <c r="G102" t="s">
        <v>23</v>
      </c>
      <c r="H102" t="s">
        <v>24</v>
      </c>
      <c r="I102" t="s">
        <v>25</v>
      </c>
      <c r="J102" t="s">
        <v>26</v>
      </c>
      <c r="M102" t="s">
        <v>18</v>
      </c>
      <c r="N102" t="s">
        <v>19</v>
      </c>
      <c r="O102" t="s">
        <v>20</v>
      </c>
      <c r="P102" t="s">
        <v>21</v>
      </c>
      <c r="Q102" t="s">
        <v>22</v>
      </c>
      <c r="R102" t="s">
        <v>23</v>
      </c>
      <c r="S102" t="s">
        <v>24</v>
      </c>
      <c r="T102" t="s">
        <v>25</v>
      </c>
      <c r="U102" t="s">
        <v>26</v>
      </c>
    </row>
    <row r="103" spans="2:21">
      <c r="B103">
        <v>8</v>
      </c>
      <c r="C103">
        <v>4</v>
      </c>
      <c r="D103">
        <v>3</v>
      </c>
      <c r="E103">
        <v>4</v>
      </c>
      <c r="F103">
        <v>2</v>
      </c>
      <c r="G103">
        <v>6</v>
      </c>
      <c r="H103">
        <v>4</v>
      </c>
      <c r="I103">
        <v>10</v>
      </c>
      <c r="J103">
        <v>8</v>
      </c>
      <c r="M103">
        <f t="shared" ref="M103:M107" si="54">(B103/20)*100</f>
        <v>40</v>
      </c>
      <c r="N103">
        <f t="shared" ref="N103:U103" si="55">(C103/20)*100</f>
        <v>20</v>
      </c>
      <c r="O103">
        <f t="shared" si="55"/>
        <v>15</v>
      </c>
      <c r="P103">
        <f t="shared" si="55"/>
        <v>20</v>
      </c>
      <c r="Q103">
        <f t="shared" si="55"/>
        <v>10</v>
      </c>
      <c r="R103">
        <f t="shared" si="55"/>
        <v>30</v>
      </c>
      <c r="S103">
        <f t="shared" si="55"/>
        <v>20</v>
      </c>
      <c r="T103">
        <f t="shared" si="55"/>
        <v>50</v>
      </c>
      <c r="U103">
        <f t="shared" si="55"/>
        <v>40</v>
      </c>
    </row>
    <row r="104" spans="2:21">
      <c r="B104">
        <v>5</v>
      </c>
      <c r="C104">
        <v>5</v>
      </c>
      <c r="D104">
        <v>4</v>
      </c>
      <c r="E104">
        <v>3</v>
      </c>
      <c r="F104">
        <v>5</v>
      </c>
      <c r="G104">
        <v>6</v>
      </c>
      <c r="H104">
        <v>5</v>
      </c>
      <c r="I104">
        <v>6</v>
      </c>
      <c r="J104">
        <v>6</v>
      </c>
      <c r="M104">
        <f t="shared" si="54"/>
        <v>25</v>
      </c>
      <c r="N104">
        <f t="shared" ref="N104:U104" si="56">(C104/20)*100</f>
        <v>25</v>
      </c>
      <c r="O104">
        <f t="shared" si="56"/>
        <v>20</v>
      </c>
      <c r="P104">
        <f t="shared" si="56"/>
        <v>15</v>
      </c>
      <c r="Q104">
        <f t="shared" si="56"/>
        <v>25</v>
      </c>
      <c r="R104">
        <f t="shared" si="56"/>
        <v>30</v>
      </c>
      <c r="S104">
        <f t="shared" si="56"/>
        <v>25</v>
      </c>
      <c r="T104">
        <f t="shared" si="56"/>
        <v>30</v>
      </c>
      <c r="U104">
        <f t="shared" si="56"/>
        <v>30</v>
      </c>
    </row>
    <row r="105" spans="2:21">
      <c r="B105">
        <v>4</v>
      </c>
      <c r="C105">
        <v>6</v>
      </c>
      <c r="D105">
        <v>7</v>
      </c>
      <c r="E105">
        <v>3</v>
      </c>
      <c r="F105">
        <v>8</v>
      </c>
      <c r="G105">
        <v>7</v>
      </c>
      <c r="H105">
        <v>6</v>
      </c>
      <c r="I105">
        <v>9</v>
      </c>
      <c r="J105">
        <v>4</v>
      </c>
      <c r="M105">
        <f t="shared" si="54"/>
        <v>20</v>
      </c>
      <c r="N105">
        <f t="shared" ref="N105:U105" si="57">(C105/20)*100</f>
        <v>30</v>
      </c>
      <c r="O105">
        <f t="shared" si="57"/>
        <v>35</v>
      </c>
      <c r="P105">
        <f t="shared" si="57"/>
        <v>15</v>
      </c>
      <c r="Q105">
        <f t="shared" si="57"/>
        <v>40</v>
      </c>
      <c r="R105">
        <f t="shared" si="57"/>
        <v>35</v>
      </c>
      <c r="S105">
        <f t="shared" si="57"/>
        <v>30</v>
      </c>
      <c r="T105">
        <f t="shared" si="57"/>
        <v>45</v>
      </c>
      <c r="U105">
        <f t="shared" si="57"/>
        <v>20</v>
      </c>
    </row>
    <row r="106" spans="2:21">
      <c r="B106">
        <v>3</v>
      </c>
      <c r="C106">
        <v>6</v>
      </c>
      <c r="D106">
        <v>4</v>
      </c>
      <c r="E106">
        <v>4</v>
      </c>
      <c r="F106">
        <v>4</v>
      </c>
      <c r="G106">
        <v>3</v>
      </c>
      <c r="H106">
        <v>6</v>
      </c>
      <c r="I106">
        <v>5</v>
      </c>
      <c r="J106">
        <v>6</v>
      </c>
      <c r="M106">
        <f t="shared" si="54"/>
        <v>15</v>
      </c>
      <c r="N106">
        <f t="shared" ref="N106:U106" si="58">(C106/20)*100</f>
        <v>30</v>
      </c>
      <c r="O106">
        <f t="shared" si="58"/>
        <v>20</v>
      </c>
      <c r="P106">
        <f t="shared" si="58"/>
        <v>20</v>
      </c>
      <c r="Q106">
        <f t="shared" si="58"/>
        <v>20</v>
      </c>
      <c r="R106">
        <f t="shared" si="58"/>
        <v>15</v>
      </c>
      <c r="S106">
        <f t="shared" si="58"/>
        <v>30</v>
      </c>
      <c r="T106">
        <f t="shared" si="58"/>
        <v>25</v>
      </c>
      <c r="U106">
        <f t="shared" si="58"/>
        <v>30</v>
      </c>
    </row>
    <row r="107" spans="2:21">
      <c r="B107">
        <v>5</v>
      </c>
      <c r="C107">
        <v>8</v>
      </c>
      <c r="D107">
        <v>4</v>
      </c>
      <c r="E107">
        <v>5</v>
      </c>
      <c r="F107">
        <v>6</v>
      </c>
      <c r="G107">
        <v>5</v>
      </c>
      <c r="H107">
        <v>7</v>
      </c>
      <c r="I107">
        <v>6</v>
      </c>
      <c r="J107">
        <v>3</v>
      </c>
      <c r="M107">
        <f t="shared" si="54"/>
        <v>25</v>
      </c>
      <c r="N107">
        <f t="shared" ref="N107:U107" si="59">(C107/20)*100</f>
        <v>40</v>
      </c>
      <c r="O107">
        <f t="shared" si="59"/>
        <v>20</v>
      </c>
      <c r="P107">
        <f t="shared" si="59"/>
        <v>25</v>
      </c>
      <c r="Q107">
        <f t="shared" si="59"/>
        <v>30</v>
      </c>
      <c r="R107">
        <f t="shared" si="59"/>
        <v>25</v>
      </c>
      <c r="S107">
        <f t="shared" si="59"/>
        <v>35</v>
      </c>
      <c r="T107">
        <f t="shared" si="59"/>
        <v>30</v>
      </c>
      <c r="U107">
        <f t="shared" si="59"/>
        <v>15</v>
      </c>
    </row>
    <row r="113" spans="2:21">
      <c r="F113" t="s">
        <v>30</v>
      </c>
      <c r="Q113" t="s">
        <v>30</v>
      </c>
    </row>
    <row r="114" spans="2:21">
      <c r="B114" t="s">
        <v>18</v>
      </c>
      <c r="C114" t="s">
        <v>19</v>
      </c>
      <c r="D114" t="s">
        <v>20</v>
      </c>
      <c r="E114" t="s">
        <v>21</v>
      </c>
      <c r="F114" t="s">
        <v>22</v>
      </c>
      <c r="G114" t="s">
        <v>23</v>
      </c>
      <c r="H114" t="s">
        <v>24</v>
      </c>
      <c r="I114" t="s">
        <v>25</v>
      </c>
      <c r="J114" t="s">
        <v>26</v>
      </c>
      <c r="M114" t="s">
        <v>18</v>
      </c>
      <c r="N114" t="s">
        <v>19</v>
      </c>
      <c r="O114" t="s">
        <v>20</v>
      </c>
      <c r="P114" t="s">
        <v>21</v>
      </c>
      <c r="Q114" t="s">
        <v>22</v>
      </c>
      <c r="R114" t="s">
        <v>23</v>
      </c>
      <c r="S114" t="s">
        <v>24</v>
      </c>
      <c r="T114" t="s">
        <v>25</v>
      </c>
      <c r="U114" t="s">
        <v>26</v>
      </c>
    </row>
    <row r="115" spans="2:21">
      <c r="B115">
        <v>18</v>
      </c>
      <c r="C115">
        <v>13</v>
      </c>
      <c r="D115">
        <v>14</v>
      </c>
      <c r="E115">
        <v>19</v>
      </c>
      <c r="F115">
        <v>15</v>
      </c>
      <c r="G115">
        <v>18</v>
      </c>
      <c r="H115">
        <v>17</v>
      </c>
      <c r="I115">
        <v>15</v>
      </c>
      <c r="J115">
        <v>16</v>
      </c>
      <c r="M115">
        <f t="shared" ref="M115:U115" si="60">(B115/20)*100</f>
        <v>90</v>
      </c>
      <c r="N115">
        <f t="shared" si="60"/>
        <v>65</v>
      </c>
      <c r="O115">
        <f t="shared" si="60"/>
        <v>70</v>
      </c>
      <c r="P115">
        <f t="shared" si="60"/>
        <v>95</v>
      </c>
      <c r="Q115">
        <f t="shared" si="60"/>
        <v>75</v>
      </c>
      <c r="R115">
        <f t="shared" si="60"/>
        <v>90</v>
      </c>
      <c r="S115">
        <f t="shared" si="60"/>
        <v>85</v>
      </c>
      <c r="T115">
        <f t="shared" si="60"/>
        <v>75</v>
      </c>
      <c r="U115">
        <f t="shared" si="60"/>
        <v>80</v>
      </c>
    </row>
    <row r="116" spans="2:21">
      <c r="B116">
        <v>15</v>
      </c>
      <c r="C116">
        <v>17</v>
      </c>
      <c r="D116">
        <v>16</v>
      </c>
      <c r="E116">
        <v>14</v>
      </c>
      <c r="F116">
        <v>16</v>
      </c>
      <c r="G116">
        <v>18</v>
      </c>
      <c r="H116">
        <v>13</v>
      </c>
      <c r="I116">
        <v>15</v>
      </c>
      <c r="J116">
        <v>19</v>
      </c>
      <c r="M116">
        <f t="shared" ref="M116:U116" si="61">(B116/20)*100</f>
        <v>75</v>
      </c>
      <c r="N116">
        <f t="shared" si="61"/>
        <v>85</v>
      </c>
      <c r="O116">
        <f t="shared" si="61"/>
        <v>80</v>
      </c>
      <c r="P116">
        <f t="shared" si="61"/>
        <v>70</v>
      </c>
      <c r="Q116">
        <f t="shared" si="61"/>
        <v>80</v>
      </c>
      <c r="R116">
        <f t="shared" si="61"/>
        <v>90</v>
      </c>
      <c r="S116">
        <f t="shared" si="61"/>
        <v>65</v>
      </c>
      <c r="T116">
        <f t="shared" si="61"/>
        <v>75</v>
      </c>
      <c r="U116">
        <f t="shared" si="61"/>
        <v>95</v>
      </c>
    </row>
    <row r="117" spans="2:21">
      <c r="B117">
        <v>15</v>
      </c>
      <c r="C117">
        <v>16</v>
      </c>
      <c r="D117">
        <v>17</v>
      </c>
      <c r="E117">
        <v>19</v>
      </c>
      <c r="F117">
        <v>19</v>
      </c>
      <c r="G117">
        <v>17</v>
      </c>
      <c r="H117">
        <v>17</v>
      </c>
      <c r="I117">
        <v>15</v>
      </c>
      <c r="J117">
        <v>20</v>
      </c>
      <c r="M117">
        <f t="shared" ref="M117:U117" si="62">(B117/20)*100</f>
        <v>75</v>
      </c>
      <c r="N117">
        <f t="shared" si="62"/>
        <v>80</v>
      </c>
      <c r="O117">
        <f t="shared" si="62"/>
        <v>85</v>
      </c>
      <c r="P117">
        <f t="shared" si="62"/>
        <v>95</v>
      </c>
      <c r="Q117">
        <f t="shared" si="62"/>
        <v>95</v>
      </c>
      <c r="R117">
        <f t="shared" si="62"/>
        <v>85</v>
      </c>
      <c r="S117">
        <f t="shared" si="62"/>
        <v>85</v>
      </c>
      <c r="T117">
        <f t="shared" si="62"/>
        <v>75</v>
      </c>
      <c r="U117">
        <f t="shared" si="62"/>
        <v>100</v>
      </c>
    </row>
    <row r="118" spans="2:21">
      <c r="B118">
        <v>17</v>
      </c>
      <c r="C118">
        <v>18</v>
      </c>
      <c r="D118">
        <v>17</v>
      </c>
      <c r="E118">
        <v>16</v>
      </c>
      <c r="F118">
        <v>16</v>
      </c>
      <c r="G118">
        <v>18</v>
      </c>
      <c r="H118">
        <v>15</v>
      </c>
      <c r="I118">
        <v>16</v>
      </c>
      <c r="J118">
        <v>16</v>
      </c>
      <c r="M118">
        <f t="shared" ref="M118:U118" si="63">(B118/20)*100</f>
        <v>85</v>
      </c>
      <c r="N118">
        <f t="shared" si="63"/>
        <v>90</v>
      </c>
      <c r="O118">
        <f t="shared" si="63"/>
        <v>85</v>
      </c>
      <c r="P118">
        <f t="shared" si="63"/>
        <v>80</v>
      </c>
      <c r="Q118">
        <f t="shared" si="63"/>
        <v>80</v>
      </c>
      <c r="R118">
        <f t="shared" si="63"/>
        <v>90</v>
      </c>
      <c r="S118">
        <f t="shared" si="63"/>
        <v>75</v>
      </c>
      <c r="T118">
        <f t="shared" si="63"/>
        <v>80</v>
      </c>
      <c r="U118">
        <f t="shared" si="63"/>
        <v>80</v>
      </c>
    </row>
    <row r="119" spans="2:21">
      <c r="B119">
        <v>15</v>
      </c>
      <c r="C119">
        <v>19</v>
      </c>
      <c r="D119">
        <v>16</v>
      </c>
      <c r="E119">
        <v>17</v>
      </c>
      <c r="F119">
        <v>19</v>
      </c>
      <c r="G119">
        <v>19</v>
      </c>
      <c r="H119">
        <v>17</v>
      </c>
      <c r="I119">
        <v>16</v>
      </c>
      <c r="J119">
        <v>14</v>
      </c>
      <c r="M119">
        <f t="shared" ref="M119:U119" si="64">(B119/20)*100</f>
        <v>75</v>
      </c>
      <c r="N119">
        <f t="shared" si="64"/>
        <v>95</v>
      </c>
      <c r="O119">
        <f t="shared" si="64"/>
        <v>80</v>
      </c>
      <c r="P119">
        <f t="shared" si="64"/>
        <v>85</v>
      </c>
      <c r="Q119">
        <f t="shared" si="64"/>
        <v>95</v>
      </c>
      <c r="R119">
        <f t="shared" si="64"/>
        <v>95</v>
      </c>
      <c r="S119">
        <f t="shared" si="64"/>
        <v>85</v>
      </c>
      <c r="T119">
        <f t="shared" si="64"/>
        <v>80</v>
      </c>
      <c r="U119">
        <f t="shared" si="64"/>
        <v>70</v>
      </c>
    </row>
    <row r="125" spans="2:21">
      <c r="F125" t="s">
        <v>31</v>
      </c>
      <c r="Q125" t="s">
        <v>31</v>
      </c>
    </row>
    <row r="126" spans="2:21">
      <c r="B126" t="s">
        <v>18</v>
      </c>
      <c r="C126" t="s">
        <v>19</v>
      </c>
      <c r="D126" t="s">
        <v>20</v>
      </c>
      <c r="E126" t="s">
        <v>21</v>
      </c>
      <c r="F126" t="s">
        <v>22</v>
      </c>
      <c r="G126" t="s">
        <v>23</v>
      </c>
      <c r="H126" t="s">
        <v>24</v>
      </c>
      <c r="I126" t="s">
        <v>25</v>
      </c>
      <c r="J126" t="s">
        <v>26</v>
      </c>
      <c r="M126" t="s">
        <v>18</v>
      </c>
      <c r="N126" t="s">
        <v>19</v>
      </c>
      <c r="O126" t="s">
        <v>20</v>
      </c>
      <c r="P126" t="s">
        <v>21</v>
      </c>
      <c r="Q126" t="s">
        <v>22</v>
      </c>
      <c r="R126" t="s">
        <v>23</v>
      </c>
      <c r="S126" t="s">
        <v>24</v>
      </c>
      <c r="T126" t="s">
        <v>25</v>
      </c>
      <c r="U126" t="s">
        <v>26</v>
      </c>
    </row>
    <row r="127" spans="2:21">
      <c r="B127">
        <v>18</v>
      </c>
      <c r="C127">
        <v>14</v>
      </c>
      <c r="D127">
        <v>17</v>
      </c>
      <c r="E127">
        <v>17</v>
      </c>
      <c r="F127">
        <v>16</v>
      </c>
      <c r="G127">
        <v>19</v>
      </c>
      <c r="H127">
        <v>17</v>
      </c>
      <c r="I127">
        <v>16</v>
      </c>
      <c r="J127">
        <v>16</v>
      </c>
      <c r="M127">
        <f t="shared" ref="M127:U127" si="65">(B127/20)*100</f>
        <v>90</v>
      </c>
      <c r="N127">
        <f t="shared" si="65"/>
        <v>70</v>
      </c>
      <c r="O127">
        <f t="shared" si="65"/>
        <v>85</v>
      </c>
      <c r="P127">
        <f t="shared" si="65"/>
        <v>85</v>
      </c>
      <c r="Q127">
        <f t="shared" si="65"/>
        <v>80</v>
      </c>
      <c r="R127">
        <f t="shared" si="65"/>
        <v>95</v>
      </c>
      <c r="S127">
        <f t="shared" si="65"/>
        <v>85</v>
      </c>
      <c r="T127">
        <f t="shared" si="65"/>
        <v>80</v>
      </c>
      <c r="U127">
        <f t="shared" si="65"/>
        <v>80</v>
      </c>
    </row>
    <row r="128" spans="2:21">
      <c r="B128">
        <v>16</v>
      </c>
      <c r="C128">
        <v>18</v>
      </c>
      <c r="D128">
        <v>16</v>
      </c>
      <c r="E128">
        <v>16</v>
      </c>
      <c r="F128">
        <v>18</v>
      </c>
      <c r="G128">
        <v>19</v>
      </c>
      <c r="H128">
        <v>16</v>
      </c>
      <c r="I128">
        <v>18</v>
      </c>
      <c r="J128">
        <v>19</v>
      </c>
      <c r="M128">
        <f t="shared" ref="M128:U128" si="66">(B128/20)*100</f>
        <v>80</v>
      </c>
      <c r="N128">
        <f t="shared" si="66"/>
        <v>90</v>
      </c>
      <c r="O128">
        <f t="shared" si="66"/>
        <v>80</v>
      </c>
      <c r="P128">
        <f t="shared" si="66"/>
        <v>80</v>
      </c>
      <c r="Q128">
        <f t="shared" si="66"/>
        <v>90</v>
      </c>
      <c r="R128">
        <f t="shared" si="66"/>
        <v>95</v>
      </c>
      <c r="S128">
        <f t="shared" si="66"/>
        <v>80</v>
      </c>
      <c r="T128">
        <f t="shared" si="66"/>
        <v>90</v>
      </c>
      <c r="U128">
        <f t="shared" si="66"/>
        <v>95</v>
      </c>
    </row>
    <row r="129" spans="2:21">
      <c r="B129">
        <v>17</v>
      </c>
      <c r="C129">
        <v>16</v>
      </c>
      <c r="D129">
        <v>18</v>
      </c>
      <c r="E129">
        <v>20</v>
      </c>
      <c r="F129">
        <v>19</v>
      </c>
      <c r="G129">
        <v>18</v>
      </c>
      <c r="H129">
        <v>17</v>
      </c>
      <c r="I129">
        <v>17</v>
      </c>
      <c r="J129">
        <v>20</v>
      </c>
      <c r="M129">
        <f t="shared" ref="M129:U129" si="67">(B129/20)*100</f>
        <v>85</v>
      </c>
      <c r="N129">
        <f t="shared" si="67"/>
        <v>80</v>
      </c>
      <c r="O129">
        <f t="shared" si="67"/>
        <v>90</v>
      </c>
      <c r="P129">
        <f t="shared" si="67"/>
        <v>100</v>
      </c>
      <c r="Q129">
        <f t="shared" si="67"/>
        <v>95</v>
      </c>
      <c r="R129">
        <f t="shared" si="67"/>
        <v>90</v>
      </c>
      <c r="S129">
        <f t="shared" si="67"/>
        <v>85</v>
      </c>
      <c r="T129">
        <f t="shared" si="67"/>
        <v>85</v>
      </c>
      <c r="U129">
        <f t="shared" si="67"/>
        <v>100</v>
      </c>
    </row>
    <row r="130" spans="2:21">
      <c r="B130">
        <v>17</v>
      </c>
      <c r="C130">
        <v>18</v>
      </c>
      <c r="D130">
        <v>18</v>
      </c>
      <c r="E130">
        <v>17</v>
      </c>
      <c r="F130">
        <v>16</v>
      </c>
      <c r="G130">
        <v>18</v>
      </c>
      <c r="H130">
        <v>16</v>
      </c>
      <c r="I130">
        <v>16</v>
      </c>
      <c r="J130">
        <v>16</v>
      </c>
      <c r="M130">
        <f t="shared" ref="M130:U130" si="68">(B130/20)*100</f>
        <v>85</v>
      </c>
      <c r="N130">
        <f t="shared" si="68"/>
        <v>90</v>
      </c>
      <c r="O130">
        <f t="shared" si="68"/>
        <v>90</v>
      </c>
      <c r="P130">
        <f t="shared" si="68"/>
        <v>85</v>
      </c>
      <c r="Q130">
        <f t="shared" si="68"/>
        <v>80</v>
      </c>
      <c r="R130">
        <f t="shared" si="68"/>
        <v>90</v>
      </c>
      <c r="S130">
        <f t="shared" si="68"/>
        <v>80</v>
      </c>
      <c r="T130">
        <f t="shared" si="68"/>
        <v>80</v>
      </c>
      <c r="U130">
        <f t="shared" si="68"/>
        <v>80</v>
      </c>
    </row>
    <row r="131" spans="2:21">
      <c r="B131">
        <v>17</v>
      </c>
      <c r="C131">
        <v>19</v>
      </c>
      <c r="D131">
        <v>17</v>
      </c>
      <c r="E131">
        <v>17</v>
      </c>
      <c r="F131">
        <v>19</v>
      </c>
      <c r="G131">
        <v>19</v>
      </c>
      <c r="H131">
        <v>20</v>
      </c>
      <c r="I131">
        <v>17</v>
      </c>
      <c r="J131">
        <v>15</v>
      </c>
      <c r="M131">
        <f t="shared" ref="M131:U131" si="69">(B131/20)*100</f>
        <v>85</v>
      </c>
      <c r="N131">
        <f t="shared" si="69"/>
        <v>95</v>
      </c>
      <c r="O131">
        <f t="shared" si="69"/>
        <v>85</v>
      </c>
      <c r="P131">
        <f t="shared" si="69"/>
        <v>85</v>
      </c>
      <c r="Q131">
        <f t="shared" si="69"/>
        <v>95</v>
      </c>
      <c r="R131">
        <f t="shared" si="69"/>
        <v>95</v>
      </c>
      <c r="S131">
        <f t="shared" si="69"/>
        <v>100</v>
      </c>
      <c r="T131">
        <f t="shared" si="69"/>
        <v>85</v>
      </c>
      <c r="U131">
        <f t="shared" si="69"/>
        <v>75</v>
      </c>
    </row>
    <row r="137" spans="2:21">
      <c r="F137" t="s">
        <v>32</v>
      </c>
      <c r="Q137" t="s">
        <v>32</v>
      </c>
    </row>
    <row r="138" spans="2:21">
      <c r="B138" t="s">
        <v>18</v>
      </c>
      <c r="C138" t="s">
        <v>19</v>
      </c>
      <c r="D138" t="s">
        <v>20</v>
      </c>
      <c r="E138" t="s">
        <v>21</v>
      </c>
      <c r="F138" t="s">
        <v>22</v>
      </c>
      <c r="G138" t="s">
        <v>23</v>
      </c>
      <c r="H138" t="s">
        <v>24</v>
      </c>
      <c r="I138" t="s">
        <v>25</v>
      </c>
      <c r="J138" t="s">
        <v>26</v>
      </c>
      <c r="M138" t="s">
        <v>18</v>
      </c>
      <c r="N138" t="s">
        <v>19</v>
      </c>
      <c r="O138" t="s">
        <v>20</v>
      </c>
      <c r="P138" t="s">
        <v>21</v>
      </c>
      <c r="Q138" t="s">
        <v>22</v>
      </c>
      <c r="R138" t="s">
        <v>23</v>
      </c>
      <c r="S138" t="s">
        <v>24</v>
      </c>
      <c r="T138" t="s">
        <v>25</v>
      </c>
      <c r="U138" t="s">
        <v>26</v>
      </c>
    </row>
    <row r="139" spans="2:21">
      <c r="B139">
        <v>18</v>
      </c>
      <c r="C139">
        <v>14</v>
      </c>
      <c r="D139">
        <v>17</v>
      </c>
      <c r="E139">
        <v>19</v>
      </c>
      <c r="F139">
        <v>16</v>
      </c>
      <c r="G139">
        <v>20</v>
      </c>
      <c r="H139">
        <v>17</v>
      </c>
      <c r="I139">
        <v>18</v>
      </c>
      <c r="J139">
        <v>16</v>
      </c>
      <c r="M139">
        <f t="shared" ref="M139:U139" si="70">(B139/20)*100</f>
        <v>90</v>
      </c>
      <c r="N139">
        <f t="shared" si="70"/>
        <v>70</v>
      </c>
      <c r="O139">
        <f t="shared" si="70"/>
        <v>85</v>
      </c>
      <c r="P139">
        <f t="shared" si="70"/>
        <v>95</v>
      </c>
      <c r="Q139">
        <f t="shared" si="70"/>
        <v>80</v>
      </c>
      <c r="R139">
        <f t="shared" si="70"/>
        <v>100</v>
      </c>
      <c r="S139">
        <f t="shared" si="70"/>
        <v>85</v>
      </c>
      <c r="T139">
        <f t="shared" si="70"/>
        <v>90</v>
      </c>
      <c r="U139">
        <f t="shared" si="70"/>
        <v>80</v>
      </c>
    </row>
    <row r="140" spans="2:21">
      <c r="B140">
        <v>16</v>
      </c>
      <c r="C140">
        <v>18</v>
      </c>
      <c r="D140">
        <v>16</v>
      </c>
      <c r="E140">
        <v>16</v>
      </c>
      <c r="F140">
        <v>18</v>
      </c>
      <c r="G140">
        <v>19</v>
      </c>
      <c r="H140">
        <v>16</v>
      </c>
      <c r="I140">
        <v>18</v>
      </c>
      <c r="J140">
        <v>19</v>
      </c>
      <c r="M140">
        <f t="shared" ref="M140:U140" si="71">(B140/20)*100</f>
        <v>80</v>
      </c>
      <c r="N140">
        <f t="shared" si="71"/>
        <v>90</v>
      </c>
      <c r="O140">
        <f t="shared" si="71"/>
        <v>80</v>
      </c>
      <c r="P140">
        <f t="shared" si="71"/>
        <v>80</v>
      </c>
      <c r="Q140">
        <f t="shared" si="71"/>
        <v>90</v>
      </c>
      <c r="R140">
        <f t="shared" si="71"/>
        <v>95</v>
      </c>
      <c r="S140">
        <f t="shared" si="71"/>
        <v>80</v>
      </c>
      <c r="T140">
        <f t="shared" si="71"/>
        <v>90</v>
      </c>
      <c r="U140">
        <f t="shared" si="71"/>
        <v>95</v>
      </c>
    </row>
    <row r="141" spans="2:21">
      <c r="B141">
        <v>19</v>
      </c>
      <c r="C141">
        <v>16</v>
      </c>
      <c r="D141">
        <v>19</v>
      </c>
      <c r="E141">
        <v>20</v>
      </c>
      <c r="F141">
        <v>19</v>
      </c>
      <c r="G141">
        <v>18</v>
      </c>
      <c r="H141">
        <v>17</v>
      </c>
      <c r="I141">
        <v>18</v>
      </c>
      <c r="J141">
        <v>20</v>
      </c>
      <c r="M141">
        <f t="shared" ref="M141:U141" si="72">(B141/20)*100</f>
        <v>95</v>
      </c>
      <c r="N141">
        <f t="shared" si="72"/>
        <v>80</v>
      </c>
      <c r="O141">
        <f t="shared" si="72"/>
        <v>95</v>
      </c>
      <c r="P141">
        <f t="shared" si="72"/>
        <v>100</v>
      </c>
      <c r="Q141">
        <f t="shared" si="72"/>
        <v>95</v>
      </c>
      <c r="R141">
        <f t="shared" si="72"/>
        <v>90</v>
      </c>
      <c r="S141">
        <f t="shared" si="72"/>
        <v>85</v>
      </c>
      <c r="T141">
        <f t="shared" si="72"/>
        <v>90</v>
      </c>
      <c r="U141">
        <f t="shared" si="72"/>
        <v>100</v>
      </c>
    </row>
    <row r="142" spans="2:21">
      <c r="B142">
        <v>17</v>
      </c>
      <c r="C142">
        <v>18</v>
      </c>
      <c r="D142">
        <v>18</v>
      </c>
      <c r="E142">
        <v>17</v>
      </c>
      <c r="F142">
        <v>17</v>
      </c>
      <c r="G142">
        <v>18</v>
      </c>
      <c r="H142">
        <v>16</v>
      </c>
      <c r="I142">
        <v>16</v>
      </c>
      <c r="J142">
        <v>16</v>
      </c>
      <c r="M142">
        <f t="shared" ref="M142:U142" si="73">(B142/20)*100</f>
        <v>85</v>
      </c>
      <c r="N142">
        <f t="shared" si="73"/>
        <v>90</v>
      </c>
      <c r="O142">
        <f t="shared" si="73"/>
        <v>90</v>
      </c>
      <c r="P142">
        <f t="shared" si="73"/>
        <v>85</v>
      </c>
      <c r="Q142">
        <f t="shared" si="73"/>
        <v>85</v>
      </c>
      <c r="R142">
        <f t="shared" si="73"/>
        <v>90</v>
      </c>
      <c r="S142">
        <f t="shared" si="73"/>
        <v>80</v>
      </c>
      <c r="T142">
        <f t="shared" si="73"/>
        <v>80</v>
      </c>
      <c r="U142">
        <f t="shared" si="73"/>
        <v>80</v>
      </c>
    </row>
    <row r="143" spans="2:21">
      <c r="B143">
        <v>17</v>
      </c>
      <c r="C143">
        <v>19</v>
      </c>
      <c r="D143">
        <v>18</v>
      </c>
      <c r="E143">
        <v>17</v>
      </c>
      <c r="F143">
        <v>19</v>
      </c>
      <c r="G143">
        <v>19</v>
      </c>
      <c r="H143">
        <v>20</v>
      </c>
      <c r="I143">
        <v>18</v>
      </c>
      <c r="J143">
        <v>15</v>
      </c>
      <c r="M143">
        <f t="shared" ref="M143:U143" si="74">(B143/20)*100</f>
        <v>85</v>
      </c>
      <c r="N143">
        <f t="shared" si="74"/>
        <v>95</v>
      </c>
      <c r="O143">
        <f t="shared" si="74"/>
        <v>90</v>
      </c>
      <c r="P143">
        <f t="shared" si="74"/>
        <v>85</v>
      </c>
      <c r="Q143">
        <f t="shared" si="74"/>
        <v>95</v>
      </c>
      <c r="R143">
        <f t="shared" si="74"/>
        <v>95</v>
      </c>
      <c r="S143">
        <f t="shared" si="74"/>
        <v>100</v>
      </c>
      <c r="T143">
        <f t="shared" si="74"/>
        <v>90</v>
      </c>
      <c r="U143">
        <f t="shared" si="74"/>
        <v>75</v>
      </c>
    </row>
    <row r="149" spans="2:21">
      <c r="F149" t="s">
        <v>33</v>
      </c>
      <c r="Q149" t="s">
        <v>33</v>
      </c>
    </row>
    <row r="150" spans="2:21">
      <c r="B150" t="s">
        <v>18</v>
      </c>
      <c r="C150" t="s">
        <v>19</v>
      </c>
      <c r="D150" t="s">
        <v>20</v>
      </c>
      <c r="E150" t="s">
        <v>21</v>
      </c>
      <c r="F150" t="s">
        <v>22</v>
      </c>
      <c r="G150" t="s">
        <v>23</v>
      </c>
      <c r="H150" t="s">
        <v>24</v>
      </c>
      <c r="I150" t="s">
        <v>25</v>
      </c>
      <c r="J150" t="s">
        <v>26</v>
      </c>
      <c r="M150" t="s">
        <v>18</v>
      </c>
      <c r="N150" t="s">
        <v>19</v>
      </c>
      <c r="O150" t="s">
        <v>20</v>
      </c>
      <c r="P150" t="s">
        <v>21</v>
      </c>
      <c r="Q150" t="s">
        <v>22</v>
      </c>
      <c r="R150" t="s">
        <v>23</v>
      </c>
      <c r="S150" t="s">
        <v>24</v>
      </c>
      <c r="T150" t="s">
        <v>25</v>
      </c>
      <c r="U150" t="s">
        <v>26</v>
      </c>
    </row>
    <row r="151" spans="2:21">
      <c r="B151">
        <v>18</v>
      </c>
      <c r="C151">
        <v>14</v>
      </c>
      <c r="D151">
        <v>17</v>
      </c>
      <c r="E151">
        <v>19</v>
      </c>
      <c r="F151">
        <v>16</v>
      </c>
      <c r="G151">
        <v>20</v>
      </c>
      <c r="H151">
        <v>17</v>
      </c>
      <c r="I151">
        <v>18</v>
      </c>
      <c r="J151">
        <v>16</v>
      </c>
      <c r="M151">
        <f t="shared" ref="M151:U151" si="75">(B151/20)*100</f>
        <v>90</v>
      </c>
      <c r="N151">
        <f t="shared" si="75"/>
        <v>70</v>
      </c>
      <c r="O151">
        <f t="shared" si="75"/>
        <v>85</v>
      </c>
      <c r="P151">
        <f t="shared" si="75"/>
        <v>95</v>
      </c>
      <c r="Q151">
        <f t="shared" si="75"/>
        <v>80</v>
      </c>
      <c r="R151">
        <f t="shared" si="75"/>
        <v>100</v>
      </c>
      <c r="S151">
        <f t="shared" si="75"/>
        <v>85</v>
      </c>
      <c r="T151">
        <f t="shared" si="75"/>
        <v>90</v>
      </c>
      <c r="U151">
        <f t="shared" si="75"/>
        <v>80</v>
      </c>
    </row>
    <row r="152" spans="2:21">
      <c r="B152">
        <v>16</v>
      </c>
      <c r="C152">
        <v>18</v>
      </c>
      <c r="D152">
        <v>16</v>
      </c>
      <c r="E152">
        <v>16</v>
      </c>
      <c r="F152">
        <v>18</v>
      </c>
      <c r="G152">
        <v>19</v>
      </c>
      <c r="H152">
        <v>16</v>
      </c>
      <c r="I152">
        <v>18</v>
      </c>
      <c r="J152">
        <v>19</v>
      </c>
      <c r="M152">
        <f t="shared" ref="M152:U152" si="76">(B152/20)*100</f>
        <v>80</v>
      </c>
      <c r="N152">
        <f t="shared" si="76"/>
        <v>90</v>
      </c>
      <c r="O152">
        <f t="shared" si="76"/>
        <v>80</v>
      </c>
      <c r="P152">
        <f t="shared" si="76"/>
        <v>80</v>
      </c>
      <c r="Q152">
        <f t="shared" si="76"/>
        <v>90</v>
      </c>
      <c r="R152">
        <f t="shared" si="76"/>
        <v>95</v>
      </c>
      <c r="S152">
        <f t="shared" si="76"/>
        <v>80</v>
      </c>
      <c r="T152">
        <f t="shared" si="76"/>
        <v>90</v>
      </c>
      <c r="U152">
        <f t="shared" si="76"/>
        <v>95</v>
      </c>
    </row>
    <row r="153" spans="2:21">
      <c r="B153">
        <v>19</v>
      </c>
      <c r="C153">
        <v>16</v>
      </c>
      <c r="D153">
        <v>19</v>
      </c>
      <c r="E153">
        <v>20</v>
      </c>
      <c r="F153">
        <v>19</v>
      </c>
      <c r="G153">
        <v>18</v>
      </c>
      <c r="H153">
        <v>17</v>
      </c>
      <c r="I153">
        <v>18</v>
      </c>
      <c r="J153">
        <v>20</v>
      </c>
      <c r="M153">
        <f t="shared" ref="M153:U153" si="77">(B153/20)*100</f>
        <v>95</v>
      </c>
      <c r="N153">
        <f t="shared" si="77"/>
        <v>80</v>
      </c>
      <c r="O153">
        <f t="shared" si="77"/>
        <v>95</v>
      </c>
      <c r="P153">
        <f t="shared" si="77"/>
        <v>100</v>
      </c>
      <c r="Q153">
        <f t="shared" si="77"/>
        <v>95</v>
      </c>
      <c r="R153">
        <f t="shared" si="77"/>
        <v>90</v>
      </c>
      <c r="S153">
        <f t="shared" si="77"/>
        <v>85</v>
      </c>
      <c r="T153">
        <f t="shared" si="77"/>
        <v>90</v>
      </c>
      <c r="U153">
        <f t="shared" si="77"/>
        <v>100</v>
      </c>
    </row>
    <row r="154" spans="2:21">
      <c r="B154">
        <v>17</v>
      </c>
      <c r="C154">
        <v>18</v>
      </c>
      <c r="D154">
        <v>18</v>
      </c>
      <c r="E154">
        <v>17</v>
      </c>
      <c r="F154">
        <v>17</v>
      </c>
      <c r="G154">
        <v>18</v>
      </c>
      <c r="H154">
        <v>16</v>
      </c>
      <c r="I154">
        <v>16</v>
      </c>
      <c r="J154">
        <v>16</v>
      </c>
      <c r="M154">
        <f t="shared" ref="M154:U154" si="78">(B154/20)*100</f>
        <v>85</v>
      </c>
      <c r="N154">
        <f t="shared" si="78"/>
        <v>90</v>
      </c>
      <c r="O154">
        <f t="shared" si="78"/>
        <v>90</v>
      </c>
      <c r="P154">
        <f t="shared" si="78"/>
        <v>85</v>
      </c>
      <c r="Q154">
        <f t="shared" si="78"/>
        <v>85</v>
      </c>
      <c r="R154">
        <f t="shared" si="78"/>
        <v>90</v>
      </c>
      <c r="S154">
        <f t="shared" si="78"/>
        <v>80</v>
      </c>
      <c r="T154">
        <f t="shared" si="78"/>
        <v>80</v>
      </c>
      <c r="U154">
        <f t="shared" si="78"/>
        <v>80</v>
      </c>
    </row>
    <row r="155" spans="2:21">
      <c r="B155">
        <v>17</v>
      </c>
      <c r="C155">
        <v>19</v>
      </c>
      <c r="D155">
        <v>18</v>
      </c>
      <c r="E155">
        <v>17</v>
      </c>
      <c r="F155">
        <v>19</v>
      </c>
      <c r="G155">
        <v>19</v>
      </c>
      <c r="H155">
        <v>20</v>
      </c>
      <c r="I155">
        <v>18</v>
      </c>
      <c r="J155">
        <v>15</v>
      </c>
      <c r="M155">
        <f t="shared" ref="M155:U155" si="79">(B155/20)*100</f>
        <v>85</v>
      </c>
      <c r="N155">
        <f t="shared" si="79"/>
        <v>95</v>
      </c>
      <c r="O155">
        <f t="shared" si="79"/>
        <v>90</v>
      </c>
      <c r="P155">
        <f t="shared" si="79"/>
        <v>85</v>
      </c>
      <c r="Q155">
        <f t="shared" si="79"/>
        <v>95</v>
      </c>
      <c r="R155">
        <f t="shared" si="79"/>
        <v>95</v>
      </c>
      <c r="S155">
        <f t="shared" si="79"/>
        <v>100</v>
      </c>
      <c r="T155">
        <f t="shared" si="79"/>
        <v>90</v>
      </c>
      <c r="U155">
        <f t="shared" si="79"/>
        <v>75</v>
      </c>
    </row>
    <row r="159" spans="2:21">
      <c r="F159" t="s">
        <v>34</v>
      </c>
      <c r="P159" t="s">
        <v>37</v>
      </c>
    </row>
    <row r="160" spans="2:21">
      <c r="B160" t="s">
        <v>18</v>
      </c>
      <c r="C160" t="s">
        <v>19</v>
      </c>
      <c r="D160" t="s">
        <v>20</v>
      </c>
      <c r="E160" t="s">
        <v>21</v>
      </c>
      <c r="F160" t="s">
        <v>22</v>
      </c>
      <c r="G160" t="s">
        <v>23</v>
      </c>
      <c r="H160" t="s">
        <v>24</v>
      </c>
      <c r="I160" t="s">
        <v>25</v>
      </c>
      <c r="J160" t="s">
        <v>26</v>
      </c>
      <c r="M160" t="s">
        <v>18</v>
      </c>
      <c r="N160" t="s">
        <v>19</v>
      </c>
      <c r="O160" t="s">
        <v>20</v>
      </c>
      <c r="P160" t="s">
        <v>21</v>
      </c>
      <c r="Q160" t="s">
        <v>22</v>
      </c>
      <c r="R160" t="s">
        <v>23</v>
      </c>
      <c r="S160" t="s">
        <v>24</v>
      </c>
      <c r="T160" t="s">
        <v>25</v>
      </c>
      <c r="U160" t="s">
        <v>26</v>
      </c>
    </row>
    <row r="161" spans="2:21">
      <c r="B161">
        <v>17.3</v>
      </c>
      <c r="C161">
        <v>19.7</v>
      </c>
      <c r="D161">
        <v>21.1</v>
      </c>
      <c r="E161">
        <v>18.2</v>
      </c>
      <c r="F161">
        <v>16.7</v>
      </c>
      <c r="G161">
        <v>21.8</v>
      </c>
      <c r="H161">
        <v>19.7</v>
      </c>
      <c r="I161">
        <v>16.899999999999999</v>
      </c>
      <c r="J161">
        <v>18.399999999999999</v>
      </c>
      <c r="M161" s="1">
        <f t="shared" ref="M161:U161" si="80">B161/5</f>
        <v>3.46</v>
      </c>
      <c r="N161" s="1">
        <f t="shared" si="80"/>
        <v>3.94</v>
      </c>
      <c r="O161" s="1">
        <f t="shared" si="80"/>
        <v>4.22</v>
      </c>
      <c r="P161" s="1">
        <f t="shared" si="80"/>
        <v>3.64</v>
      </c>
      <c r="Q161" s="1">
        <f t="shared" si="80"/>
        <v>3.34</v>
      </c>
      <c r="R161" s="1">
        <f t="shared" si="80"/>
        <v>4.3600000000000003</v>
      </c>
      <c r="S161" s="1">
        <f t="shared" si="80"/>
        <v>3.94</v>
      </c>
      <c r="T161" s="1">
        <f t="shared" si="80"/>
        <v>3.38</v>
      </c>
      <c r="U161" s="1">
        <f t="shared" si="80"/>
        <v>3.68</v>
      </c>
    </row>
    <row r="162" spans="2:21">
      <c r="B162">
        <v>16.8</v>
      </c>
      <c r="C162">
        <v>16</v>
      </c>
      <c r="D162">
        <v>16.3</v>
      </c>
      <c r="E162">
        <v>21.3</v>
      </c>
      <c r="F162">
        <v>16.600000000000001</v>
      </c>
      <c r="G162">
        <v>26.3</v>
      </c>
      <c r="H162">
        <v>18.2</v>
      </c>
      <c r="I162">
        <v>12.3</v>
      </c>
      <c r="J162">
        <v>16.2</v>
      </c>
      <c r="M162" s="1">
        <f t="shared" ref="M162:U162" si="81">B162/5</f>
        <v>3.36</v>
      </c>
      <c r="N162" s="1">
        <f t="shared" si="81"/>
        <v>3.2</v>
      </c>
      <c r="O162" s="1">
        <f t="shared" si="81"/>
        <v>3.26</v>
      </c>
      <c r="P162" s="1">
        <f t="shared" si="81"/>
        <v>4.26</v>
      </c>
      <c r="Q162" s="1">
        <f t="shared" si="81"/>
        <v>3.32</v>
      </c>
      <c r="R162" s="1">
        <f t="shared" si="81"/>
        <v>5.26</v>
      </c>
      <c r="S162" s="1">
        <f t="shared" si="81"/>
        <v>3.64</v>
      </c>
      <c r="T162" s="1">
        <f t="shared" si="81"/>
        <v>2.46</v>
      </c>
      <c r="U162" s="1">
        <f t="shared" si="81"/>
        <v>3.24</v>
      </c>
    </row>
    <row r="163" spans="2:21">
      <c r="B163">
        <v>17.5</v>
      </c>
      <c r="C163">
        <v>16.7</v>
      </c>
      <c r="D163">
        <v>21.2</v>
      </c>
      <c r="E163">
        <v>21.3</v>
      </c>
      <c r="F163">
        <v>16.399999999999999</v>
      </c>
      <c r="G163">
        <v>20</v>
      </c>
      <c r="H163">
        <v>17.899999999999999</v>
      </c>
      <c r="I163">
        <v>12.4</v>
      </c>
      <c r="J163">
        <v>21</v>
      </c>
      <c r="M163" s="1">
        <f t="shared" ref="M163:U163" si="82">B163/5</f>
        <v>3.5</v>
      </c>
      <c r="N163" s="1">
        <f t="shared" si="82"/>
        <v>3.34</v>
      </c>
      <c r="O163" s="1">
        <f t="shared" si="82"/>
        <v>4.24</v>
      </c>
      <c r="P163" s="1">
        <f t="shared" si="82"/>
        <v>4.26</v>
      </c>
      <c r="Q163" s="1">
        <f t="shared" si="82"/>
        <v>3.28</v>
      </c>
      <c r="R163" s="1">
        <f t="shared" si="82"/>
        <v>4</v>
      </c>
      <c r="S163" s="1">
        <f t="shared" si="82"/>
        <v>3.58</v>
      </c>
      <c r="T163" s="1">
        <f t="shared" si="82"/>
        <v>2.48</v>
      </c>
      <c r="U163" s="1">
        <f t="shared" si="82"/>
        <v>4.2</v>
      </c>
    </row>
    <row r="164" spans="2:21">
      <c r="B164">
        <v>10.4</v>
      </c>
      <c r="C164">
        <v>15.3</v>
      </c>
      <c r="D164">
        <v>16.5</v>
      </c>
      <c r="E164">
        <v>18.399999999999999</v>
      </c>
      <c r="F164">
        <v>17.3</v>
      </c>
      <c r="G164">
        <v>16.899999999999999</v>
      </c>
      <c r="H164">
        <v>17</v>
      </c>
      <c r="I164">
        <v>19.399999999999999</v>
      </c>
      <c r="J164">
        <v>17.100000000000001</v>
      </c>
      <c r="M164" s="1">
        <f t="shared" ref="M164:U164" si="83">B164/5</f>
        <v>2.08</v>
      </c>
      <c r="N164" s="1">
        <f t="shared" si="83"/>
        <v>3.06</v>
      </c>
      <c r="O164" s="1">
        <f t="shared" si="83"/>
        <v>3.3</v>
      </c>
      <c r="P164" s="1">
        <f t="shared" si="83"/>
        <v>3.68</v>
      </c>
      <c r="Q164" s="1">
        <f t="shared" si="83"/>
        <v>3.46</v>
      </c>
      <c r="R164" s="1">
        <f t="shared" si="83"/>
        <v>3.38</v>
      </c>
      <c r="S164" s="1">
        <f t="shared" si="83"/>
        <v>3.4</v>
      </c>
      <c r="T164" s="1">
        <f t="shared" si="83"/>
        <v>3.88</v>
      </c>
      <c r="U164" s="1">
        <f t="shared" si="83"/>
        <v>3.42</v>
      </c>
    </row>
    <row r="165" spans="2:21">
      <c r="B165">
        <v>15.3</v>
      </c>
      <c r="C165">
        <v>20.2</v>
      </c>
      <c r="D165">
        <v>17.2</v>
      </c>
      <c r="E165">
        <v>16.600000000000001</v>
      </c>
      <c r="F165">
        <v>20.9</v>
      </c>
      <c r="G165">
        <v>15.8</v>
      </c>
      <c r="H165">
        <v>18.7</v>
      </c>
      <c r="I165">
        <v>19.899999999999999</v>
      </c>
      <c r="J165">
        <v>17.2</v>
      </c>
      <c r="M165" s="1">
        <f t="shared" ref="M165:U165" si="84">B165/5</f>
        <v>3.06</v>
      </c>
      <c r="N165" s="1">
        <f t="shared" si="84"/>
        <v>4.04</v>
      </c>
      <c r="O165" s="1">
        <f t="shared" si="84"/>
        <v>3.44</v>
      </c>
      <c r="P165" s="1">
        <f t="shared" si="84"/>
        <v>3.32</v>
      </c>
      <c r="Q165" s="1">
        <f t="shared" si="84"/>
        <v>4.18</v>
      </c>
      <c r="R165" s="1">
        <f t="shared" si="84"/>
        <v>3.16</v>
      </c>
      <c r="S165" s="1">
        <f t="shared" si="84"/>
        <v>3.74</v>
      </c>
      <c r="T165" s="1">
        <f t="shared" si="84"/>
        <v>3.98</v>
      </c>
      <c r="U165" s="1">
        <f t="shared" si="84"/>
        <v>3.44</v>
      </c>
    </row>
    <row r="166" spans="2:21">
      <c r="B166">
        <v>14</v>
      </c>
      <c r="C166">
        <v>16</v>
      </c>
      <c r="D166">
        <v>18.600000000000001</v>
      </c>
      <c r="E166">
        <v>21.3</v>
      </c>
      <c r="F166">
        <v>16.600000000000001</v>
      </c>
      <c r="G166">
        <v>16.7</v>
      </c>
      <c r="H166">
        <v>15.5</v>
      </c>
      <c r="I166">
        <v>12.3</v>
      </c>
      <c r="J166">
        <v>16.100000000000001</v>
      </c>
      <c r="M166" s="1">
        <f t="shared" ref="M166:U166" si="85">B166/5</f>
        <v>2.8</v>
      </c>
      <c r="N166" s="1">
        <f t="shared" si="85"/>
        <v>3.2</v>
      </c>
      <c r="O166" s="1">
        <f t="shared" si="85"/>
        <v>3.72</v>
      </c>
      <c r="P166" s="1">
        <f t="shared" si="85"/>
        <v>4.26</v>
      </c>
      <c r="Q166" s="1">
        <f t="shared" si="85"/>
        <v>3.32</v>
      </c>
      <c r="R166" s="1">
        <f t="shared" si="85"/>
        <v>3.34</v>
      </c>
      <c r="S166" s="1">
        <f t="shared" si="85"/>
        <v>3.1</v>
      </c>
      <c r="T166" s="1">
        <f t="shared" si="85"/>
        <v>2.46</v>
      </c>
      <c r="U166" s="1">
        <f t="shared" si="85"/>
        <v>3.22</v>
      </c>
    </row>
    <row r="167" spans="2:21">
      <c r="B167">
        <v>17.3</v>
      </c>
      <c r="C167">
        <v>16.8</v>
      </c>
      <c r="D167">
        <v>22</v>
      </c>
      <c r="E167">
        <v>18.899999999999999</v>
      </c>
      <c r="F167">
        <v>22.4</v>
      </c>
      <c r="G167">
        <v>16.8</v>
      </c>
      <c r="H167">
        <v>17.8</v>
      </c>
      <c r="I167">
        <v>19.600000000000001</v>
      </c>
      <c r="J167">
        <v>15.8</v>
      </c>
      <c r="M167" s="1">
        <f t="shared" ref="M167:U167" si="86">B167/5</f>
        <v>3.46</v>
      </c>
      <c r="N167" s="1">
        <f t="shared" si="86"/>
        <v>3.36</v>
      </c>
      <c r="O167" s="1">
        <f t="shared" si="86"/>
        <v>4.4000000000000004</v>
      </c>
      <c r="P167" s="1">
        <f t="shared" si="86"/>
        <v>3.78</v>
      </c>
      <c r="Q167" s="1">
        <f t="shared" si="86"/>
        <v>4.4800000000000004</v>
      </c>
      <c r="R167" s="1">
        <f t="shared" si="86"/>
        <v>3.36</v>
      </c>
      <c r="S167" s="1">
        <f t="shared" si="86"/>
        <v>3.56</v>
      </c>
      <c r="T167" s="1">
        <f t="shared" si="86"/>
        <v>3.92</v>
      </c>
      <c r="U167" s="1">
        <f t="shared" si="86"/>
        <v>3.16</v>
      </c>
    </row>
    <row r="168" spans="2:21">
      <c r="B168">
        <v>17.399999999999999</v>
      </c>
      <c r="C168">
        <v>24.8</v>
      </c>
      <c r="D168">
        <v>17.600000000000001</v>
      </c>
      <c r="E168">
        <v>18</v>
      </c>
      <c r="F168">
        <v>16.600000000000001</v>
      </c>
      <c r="G168">
        <v>15.3</v>
      </c>
      <c r="H168">
        <v>18.8</v>
      </c>
      <c r="I168">
        <v>15.4</v>
      </c>
      <c r="J168">
        <v>15.5</v>
      </c>
      <c r="M168" s="1">
        <f t="shared" ref="M168:U168" si="87">B168/5</f>
        <v>3.48</v>
      </c>
      <c r="N168" s="1">
        <f t="shared" si="87"/>
        <v>4.96</v>
      </c>
      <c r="O168" s="1">
        <f t="shared" si="87"/>
        <v>3.52</v>
      </c>
      <c r="P168" s="1">
        <f t="shared" si="87"/>
        <v>3.6</v>
      </c>
      <c r="Q168" s="1">
        <f t="shared" si="87"/>
        <v>3.32</v>
      </c>
      <c r="R168" s="1">
        <f t="shared" si="87"/>
        <v>3.06</v>
      </c>
      <c r="S168" s="1">
        <f t="shared" si="87"/>
        <v>3.76</v>
      </c>
      <c r="T168" s="1">
        <f t="shared" si="87"/>
        <v>3.08</v>
      </c>
      <c r="U168" s="1">
        <f t="shared" si="87"/>
        <v>3.1</v>
      </c>
    </row>
    <row r="169" spans="2:21">
      <c r="B169">
        <v>13</v>
      </c>
      <c r="C169">
        <v>19.600000000000001</v>
      </c>
      <c r="D169">
        <v>21.7</v>
      </c>
      <c r="E169">
        <v>19.3</v>
      </c>
      <c r="F169">
        <v>16.8</v>
      </c>
      <c r="G169">
        <v>15.9</v>
      </c>
      <c r="H169">
        <v>16.600000000000001</v>
      </c>
      <c r="I169">
        <v>17.100000000000001</v>
      </c>
      <c r="J169">
        <v>15</v>
      </c>
      <c r="M169" s="1">
        <f t="shared" ref="M169:U169" si="88">B169/5</f>
        <v>2.6</v>
      </c>
      <c r="N169" s="1">
        <f t="shared" si="88"/>
        <v>3.92</v>
      </c>
      <c r="O169" s="1">
        <f t="shared" si="88"/>
        <v>4.34</v>
      </c>
      <c r="P169" s="1">
        <f t="shared" si="88"/>
        <v>3.86</v>
      </c>
      <c r="Q169" s="1">
        <f t="shared" si="88"/>
        <v>3.36</v>
      </c>
      <c r="R169" s="1">
        <f t="shared" si="88"/>
        <v>3.18</v>
      </c>
      <c r="S169" s="1">
        <f t="shared" si="88"/>
        <v>3.32</v>
      </c>
      <c r="T169" s="1">
        <f t="shared" si="88"/>
        <v>3.42</v>
      </c>
      <c r="U169" s="1">
        <f t="shared" si="88"/>
        <v>3</v>
      </c>
    </row>
    <row r="170" spans="2:21">
      <c r="B170">
        <v>12.6</v>
      </c>
      <c r="C170">
        <v>17.3</v>
      </c>
      <c r="D170">
        <v>21.1</v>
      </c>
      <c r="E170">
        <v>21.4</v>
      </c>
      <c r="F170">
        <v>16.899999999999999</v>
      </c>
      <c r="G170">
        <v>24.9</v>
      </c>
      <c r="H170">
        <v>15</v>
      </c>
      <c r="I170">
        <v>16.8</v>
      </c>
      <c r="J170">
        <v>18.2</v>
      </c>
      <c r="M170" s="1">
        <f t="shared" ref="M170:U170" si="89">B170/5</f>
        <v>2.52</v>
      </c>
      <c r="N170" s="1">
        <f t="shared" si="89"/>
        <v>3.46</v>
      </c>
      <c r="O170" s="1">
        <f t="shared" si="89"/>
        <v>4.22</v>
      </c>
      <c r="P170" s="1">
        <f t="shared" si="89"/>
        <v>4.28</v>
      </c>
      <c r="Q170" s="1">
        <f t="shared" si="89"/>
        <v>3.38</v>
      </c>
      <c r="R170" s="1">
        <f t="shared" si="89"/>
        <v>4.9800000000000004</v>
      </c>
      <c r="S170" s="1">
        <f t="shared" si="89"/>
        <v>3</v>
      </c>
      <c r="T170" s="1">
        <f t="shared" si="89"/>
        <v>3.36</v>
      </c>
      <c r="U170" s="1">
        <f t="shared" si="89"/>
        <v>3.64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0"/>
  <sheetViews>
    <sheetView topLeftCell="I29" workbookViewId="0">
      <selection activeCell="U28" sqref="U28"/>
    </sheetView>
  </sheetViews>
  <sheetFormatPr baseColWidth="10" defaultColWidth="9.140625" defaultRowHeight="15"/>
  <cols>
    <col min="2" max="2" width="12.85546875"/>
  </cols>
  <sheetData>
    <row r="1" spans="2:24">
      <c r="M1" t="s">
        <v>1</v>
      </c>
    </row>
    <row r="2" spans="2:24">
      <c r="M2" t="s">
        <v>2</v>
      </c>
    </row>
    <row r="3" spans="2:24">
      <c r="M3" t="s">
        <v>3</v>
      </c>
    </row>
    <row r="4" spans="2:24">
      <c r="E4" t="s">
        <v>16</v>
      </c>
      <c r="M4" t="s">
        <v>4</v>
      </c>
    </row>
    <row r="5" spans="2:24">
      <c r="F5" t="s">
        <v>17</v>
      </c>
      <c r="M5" t="s">
        <v>5</v>
      </c>
    </row>
    <row r="6" spans="2:24"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M6" t="s">
        <v>6</v>
      </c>
    </row>
    <row r="7" spans="2:24">
      <c r="B7">
        <v>15</v>
      </c>
      <c r="C7">
        <v>15</v>
      </c>
      <c r="D7">
        <v>10</v>
      </c>
      <c r="E7">
        <v>20</v>
      </c>
      <c r="F7">
        <v>40</v>
      </c>
      <c r="G7">
        <v>15</v>
      </c>
      <c r="H7">
        <v>10</v>
      </c>
      <c r="I7">
        <v>15</v>
      </c>
      <c r="J7">
        <v>30</v>
      </c>
      <c r="M7" t="s">
        <v>7</v>
      </c>
    </row>
    <row r="8" spans="2:24">
      <c r="B8">
        <v>25</v>
      </c>
      <c r="C8">
        <v>25</v>
      </c>
      <c r="D8">
        <v>35</v>
      </c>
      <c r="E8">
        <v>15</v>
      </c>
      <c r="F8">
        <v>25</v>
      </c>
      <c r="G8">
        <v>35</v>
      </c>
      <c r="H8">
        <v>15</v>
      </c>
      <c r="I8">
        <v>20</v>
      </c>
      <c r="J8">
        <v>20</v>
      </c>
      <c r="M8" t="s">
        <v>8</v>
      </c>
    </row>
    <row r="9" spans="2:24">
      <c r="B9">
        <v>20</v>
      </c>
      <c r="C9">
        <v>20</v>
      </c>
      <c r="D9">
        <v>30</v>
      </c>
      <c r="E9">
        <v>20</v>
      </c>
      <c r="F9">
        <v>30</v>
      </c>
      <c r="G9">
        <v>35</v>
      </c>
      <c r="H9">
        <v>10</v>
      </c>
      <c r="I9">
        <v>30</v>
      </c>
      <c r="J9">
        <v>5</v>
      </c>
      <c r="M9" t="s">
        <v>9</v>
      </c>
    </row>
    <row r="10" spans="2:24">
      <c r="B10">
        <v>15</v>
      </c>
      <c r="C10">
        <v>10</v>
      </c>
      <c r="D10">
        <v>25</v>
      </c>
      <c r="E10">
        <v>10</v>
      </c>
      <c r="F10">
        <v>30</v>
      </c>
      <c r="G10">
        <v>20</v>
      </c>
      <c r="H10">
        <v>15</v>
      </c>
      <c r="I10">
        <v>20</v>
      </c>
      <c r="J10">
        <v>45</v>
      </c>
      <c r="M10" t="s">
        <v>10</v>
      </c>
    </row>
    <row r="11" spans="2:24">
      <c r="B11">
        <v>20</v>
      </c>
      <c r="C11">
        <v>40</v>
      </c>
      <c r="D11">
        <v>25</v>
      </c>
      <c r="E11">
        <v>10</v>
      </c>
      <c r="F11">
        <v>45</v>
      </c>
      <c r="G11">
        <v>25</v>
      </c>
      <c r="H11">
        <v>10</v>
      </c>
      <c r="I11">
        <v>15</v>
      </c>
      <c r="J11">
        <v>35</v>
      </c>
    </row>
    <row r="12" spans="2:24">
      <c r="B12">
        <v>40</v>
      </c>
      <c r="C12">
        <v>20</v>
      </c>
      <c r="D12">
        <v>15</v>
      </c>
      <c r="E12">
        <v>20</v>
      </c>
      <c r="F12">
        <v>10</v>
      </c>
      <c r="G12">
        <v>30</v>
      </c>
      <c r="H12">
        <v>20</v>
      </c>
      <c r="I12">
        <v>50</v>
      </c>
      <c r="J12">
        <v>40</v>
      </c>
    </row>
    <row r="13" spans="2:24">
      <c r="B13">
        <v>25</v>
      </c>
      <c r="C13">
        <v>25</v>
      </c>
      <c r="D13">
        <v>20</v>
      </c>
      <c r="E13">
        <v>15</v>
      </c>
      <c r="F13">
        <v>25</v>
      </c>
      <c r="G13">
        <v>30</v>
      </c>
      <c r="H13">
        <v>25</v>
      </c>
      <c r="I13">
        <v>30</v>
      </c>
      <c r="J13">
        <v>30</v>
      </c>
    </row>
    <row r="14" spans="2:24">
      <c r="B14">
        <v>20</v>
      </c>
      <c r="C14">
        <v>30</v>
      </c>
      <c r="D14">
        <v>35</v>
      </c>
      <c r="E14">
        <v>15</v>
      </c>
      <c r="F14">
        <v>40</v>
      </c>
      <c r="G14">
        <v>35</v>
      </c>
      <c r="H14">
        <v>30</v>
      </c>
      <c r="I14">
        <v>45</v>
      </c>
      <c r="J14">
        <v>20</v>
      </c>
      <c r="O14" s="5"/>
      <c r="P14" s="5"/>
      <c r="Q14" s="9" t="s">
        <v>16</v>
      </c>
      <c r="R14" s="5"/>
      <c r="S14" s="5"/>
      <c r="T14" s="5"/>
    </row>
    <row r="15" spans="2:24">
      <c r="B15">
        <v>15</v>
      </c>
      <c r="C15">
        <v>30</v>
      </c>
      <c r="D15">
        <v>20</v>
      </c>
      <c r="E15">
        <v>20</v>
      </c>
      <c r="F15">
        <v>20</v>
      </c>
      <c r="G15">
        <v>15</v>
      </c>
      <c r="H15">
        <v>30</v>
      </c>
      <c r="I15">
        <v>25</v>
      </c>
      <c r="J15">
        <v>30</v>
      </c>
      <c r="O15" s="9" t="s">
        <v>51</v>
      </c>
      <c r="P15" s="5"/>
      <c r="Q15" s="5"/>
      <c r="R15" s="5"/>
      <c r="S15" s="5"/>
      <c r="T15" s="5"/>
    </row>
    <row r="16" spans="2:24">
      <c r="B16">
        <v>25</v>
      </c>
      <c r="C16">
        <v>40</v>
      </c>
      <c r="D16">
        <v>20</v>
      </c>
      <c r="E16">
        <v>25</v>
      </c>
      <c r="F16">
        <v>30</v>
      </c>
      <c r="G16">
        <v>25</v>
      </c>
      <c r="H16">
        <v>35</v>
      </c>
      <c r="I16">
        <v>30</v>
      </c>
      <c r="J16">
        <v>15</v>
      </c>
      <c r="P16" t="s">
        <v>18</v>
      </c>
      <c r="Q16" t="s">
        <v>19</v>
      </c>
      <c r="R16" t="s">
        <v>20</v>
      </c>
      <c r="S16" t="s">
        <v>21</v>
      </c>
      <c r="T16" t="s">
        <v>22</v>
      </c>
      <c r="U16" t="s">
        <v>23</v>
      </c>
      <c r="V16" t="s">
        <v>24</v>
      </c>
      <c r="W16" t="s">
        <v>25</v>
      </c>
      <c r="X16" t="s">
        <v>26</v>
      </c>
    </row>
    <row r="17" spans="1:24">
      <c r="A17" t="s">
        <v>27</v>
      </c>
      <c r="B17">
        <f t="shared" ref="B17:J17" si="0">AVERAGE(B7:B16)</f>
        <v>22</v>
      </c>
      <c r="C17">
        <f t="shared" si="0"/>
        <v>25.5</v>
      </c>
      <c r="D17">
        <f t="shared" si="0"/>
        <v>23.5</v>
      </c>
      <c r="E17">
        <f t="shared" si="0"/>
        <v>17</v>
      </c>
      <c r="F17">
        <f t="shared" si="0"/>
        <v>29.5</v>
      </c>
      <c r="G17">
        <f t="shared" si="0"/>
        <v>26.5</v>
      </c>
      <c r="H17">
        <f t="shared" si="0"/>
        <v>20</v>
      </c>
      <c r="I17">
        <f t="shared" si="0"/>
        <v>28</v>
      </c>
      <c r="J17">
        <f t="shared" si="0"/>
        <v>27</v>
      </c>
      <c r="O17" t="s">
        <v>68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>
      <c r="A18" t="s">
        <v>28</v>
      </c>
      <c r="B18" s="1">
        <f t="shared" ref="B18:J18" si="1">STDEV(B7:B16)</f>
        <v>7.5277265270908096</v>
      </c>
      <c r="C18" s="1">
        <f t="shared" si="1"/>
        <v>9.8460369918279493</v>
      </c>
      <c r="D18" s="1">
        <f t="shared" si="1"/>
        <v>8.1819584724223908</v>
      </c>
      <c r="E18" s="1">
        <f t="shared" si="1"/>
        <v>4.8304589153964796</v>
      </c>
      <c r="F18" s="1">
        <f t="shared" si="1"/>
        <v>10.394977419675101</v>
      </c>
      <c r="G18" s="1">
        <f t="shared" si="1"/>
        <v>7.83510618236211</v>
      </c>
      <c r="H18" s="1">
        <f t="shared" si="1"/>
        <v>9.4280904158206305</v>
      </c>
      <c r="I18" s="1">
        <f t="shared" si="1"/>
        <v>11.8321595661992</v>
      </c>
      <c r="J18" s="1">
        <f t="shared" si="1"/>
        <v>12.0646407139026</v>
      </c>
      <c r="O18" t="s">
        <v>17</v>
      </c>
      <c r="P18">
        <v>22</v>
      </c>
      <c r="Q18">
        <v>25.5</v>
      </c>
      <c r="R18">
        <v>23.5</v>
      </c>
      <c r="S18">
        <v>17</v>
      </c>
      <c r="T18">
        <v>29.5</v>
      </c>
      <c r="U18">
        <v>26.5</v>
      </c>
      <c r="V18">
        <v>20</v>
      </c>
      <c r="W18">
        <v>28</v>
      </c>
      <c r="X18">
        <v>27</v>
      </c>
    </row>
    <row r="19" spans="1:24">
      <c r="A19" t="s">
        <v>29</v>
      </c>
      <c r="B19" s="1">
        <f t="shared" ref="B19:J19" si="2">CONFIDENCE(0.05,B18,10)</f>
        <v>4.6656475060381499</v>
      </c>
      <c r="C19" s="1">
        <f t="shared" si="2"/>
        <v>6.1025248154219103</v>
      </c>
      <c r="D19" s="1">
        <f t="shared" si="2"/>
        <v>5.0711372157296104</v>
      </c>
      <c r="E19" s="1">
        <f t="shared" si="2"/>
        <v>2.9938944395140199</v>
      </c>
      <c r="F19" s="1">
        <f t="shared" si="2"/>
        <v>6.4427553656327303</v>
      </c>
      <c r="G19" s="1">
        <f t="shared" si="2"/>
        <v>4.8561598894067899</v>
      </c>
      <c r="H19" s="1">
        <f t="shared" si="2"/>
        <v>5.8434836038438798</v>
      </c>
      <c r="I19" s="1">
        <f t="shared" si="2"/>
        <v>7.3335137205651799</v>
      </c>
      <c r="J19" s="1">
        <f t="shared" si="2"/>
        <v>7.4776043810161701</v>
      </c>
      <c r="O19" t="s">
        <v>30</v>
      </c>
      <c r="P19">
        <v>76</v>
      </c>
      <c r="Q19">
        <v>83.5</v>
      </c>
      <c r="R19">
        <v>81</v>
      </c>
      <c r="S19">
        <v>82.5</v>
      </c>
      <c r="T19">
        <v>85</v>
      </c>
      <c r="U19">
        <v>86</v>
      </c>
      <c r="V19">
        <v>78.5</v>
      </c>
      <c r="W19">
        <v>83</v>
      </c>
      <c r="X19">
        <v>84.5</v>
      </c>
    </row>
    <row r="20" spans="1:24">
      <c r="O20" t="s">
        <v>31</v>
      </c>
      <c r="P20">
        <v>82</v>
      </c>
      <c r="Q20">
        <v>85</v>
      </c>
      <c r="R20">
        <v>84.5</v>
      </c>
      <c r="S20">
        <v>90</v>
      </c>
      <c r="T20">
        <v>88.5</v>
      </c>
      <c r="U20">
        <v>88.5</v>
      </c>
      <c r="V20">
        <v>83.5</v>
      </c>
      <c r="W20">
        <v>88</v>
      </c>
      <c r="X20">
        <v>85</v>
      </c>
    </row>
    <row r="21" spans="1:24">
      <c r="O21" t="s">
        <v>32</v>
      </c>
      <c r="P21">
        <v>86.5</v>
      </c>
      <c r="Q21">
        <v>88</v>
      </c>
      <c r="R21">
        <v>89</v>
      </c>
      <c r="S21">
        <v>92.5</v>
      </c>
      <c r="T21">
        <v>90.5</v>
      </c>
      <c r="U21">
        <v>90.5</v>
      </c>
      <c r="V21">
        <v>86.5</v>
      </c>
      <c r="W21">
        <v>90</v>
      </c>
      <c r="X21">
        <v>87.5</v>
      </c>
    </row>
    <row r="22" spans="1:24">
      <c r="F22" t="s">
        <v>30</v>
      </c>
      <c r="O22" t="s">
        <v>33</v>
      </c>
      <c r="P22">
        <v>86.5</v>
      </c>
      <c r="Q22">
        <v>88</v>
      </c>
      <c r="R22">
        <v>89</v>
      </c>
      <c r="S22">
        <v>92.5</v>
      </c>
      <c r="T22">
        <v>90.5</v>
      </c>
      <c r="U22">
        <v>90.5</v>
      </c>
      <c r="V22">
        <v>86.5</v>
      </c>
      <c r="W22">
        <v>90</v>
      </c>
      <c r="X22">
        <v>87.5</v>
      </c>
    </row>
    <row r="23" spans="1:24">
      <c r="B23">
        <v>60</v>
      </c>
      <c r="C23">
        <v>75</v>
      </c>
      <c r="D23">
        <v>90</v>
      </c>
      <c r="E23">
        <v>95</v>
      </c>
      <c r="F23">
        <v>80</v>
      </c>
      <c r="G23">
        <v>85</v>
      </c>
      <c r="H23">
        <v>80</v>
      </c>
      <c r="I23">
        <v>90</v>
      </c>
      <c r="J23">
        <v>85</v>
      </c>
      <c r="O23" t="s">
        <v>40</v>
      </c>
    </row>
    <row r="24" spans="1:24">
      <c r="B24">
        <v>80</v>
      </c>
      <c r="C24">
        <v>90</v>
      </c>
      <c r="D24">
        <v>70</v>
      </c>
      <c r="E24">
        <v>80</v>
      </c>
      <c r="F24">
        <v>100</v>
      </c>
      <c r="G24">
        <v>80</v>
      </c>
      <c r="H24">
        <v>65</v>
      </c>
      <c r="I24">
        <v>90</v>
      </c>
      <c r="J24">
        <v>85</v>
      </c>
    </row>
    <row r="25" spans="1:24">
      <c r="B25">
        <v>85</v>
      </c>
      <c r="C25">
        <v>75</v>
      </c>
      <c r="D25">
        <v>85</v>
      </c>
      <c r="E25">
        <v>75</v>
      </c>
      <c r="F25">
        <v>80</v>
      </c>
      <c r="G25">
        <v>100</v>
      </c>
      <c r="H25">
        <v>85</v>
      </c>
      <c r="I25">
        <v>90</v>
      </c>
      <c r="J25">
        <v>75</v>
      </c>
      <c r="P25" t="s">
        <v>18</v>
      </c>
      <c r="Q25" t="s">
        <v>19</v>
      </c>
      <c r="R25" t="s">
        <v>20</v>
      </c>
      <c r="S25" t="s">
        <v>21</v>
      </c>
      <c r="T25" t="s">
        <v>22</v>
      </c>
      <c r="U25" t="s">
        <v>23</v>
      </c>
      <c r="V25" t="s">
        <v>24</v>
      </c>
      <c r="W25" t="s">
        <v>25</v>
      </c>
      <c r="X25" t="s">
        <v>26</v>
      </c>
    </row>
    <row r="26" spans="1:24">
      <c r="B26">
        <v>65</v>
      </c>
      <c r="C26">
        <v>80</v>
      </c>
      <c r="D26">
        <v>90</v>
      </c>
      <c r="E26">
        <v>85</v>
      </c>
      <c r="F26">
        <v>70</v>
      </c>
      <c r="G26">
        <v>70</v>
      </c>
      <c r="H26">
        <v>75</v>
      </c>
      <c r="I26">
        <v>85</v>
      </c>
      <c r="J26">
        <v>95</v>
      </c>
      <c r="O26" t="s">
        <v>68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>
      <c r="B27">
        <v>70</v>
      </c>
      <c r="C27">
        <v>100</v>
      </c>
      <c r="D27">
        <v>75</v>
      </c>
      <c r="E27">
        <v>65</v>
      </c>
      <c r="F27">
        <v>95</v>
      </c>
      <c r="G27">
        <v>75</v>
      </c>
      <c r="H27">
        <v>85</v>
      </c>
      <c r="I27">
        <v>90</v>
      </c>
      <c r="J27">
        <v>80</v>
      </c>
      <c r="O27" t="s">
        <v>17</v>
      </c>
      <c r="P27">
        <v>4.6656475060381499</v>
      </c>
      <c r="Q27">
        <v>6.1025248154219103</v>
      </c>
      <c r="R27">
        <v>5.0711372157296104</v>
      </c>
      <c r="S27">
        <v>2.9938944395140199</v>
      </c>
      <c r="T27">
        <v>6.4427553656327303</v>
      </c>
      <c r="U27">
        <v>4.8561598894067899</v>
      </c>
      <c r="V27">
        <v>5.8434836038438798</v>
      </c>
      <c r="W27">
        <v>7.3335137205651799</v>
      </c>
      <c r="X27">
        <v>7.4776043810161701</v>
      </c>
    </row>
    <row r="28" spans="1:24">
      <c r="B28">
        <v>90</v>
      </c>
      <c r="C28">
        <v>65</v>
      </c>
      <c r="D28">
        <v>70</v>
      </c>
      <c r="E28">
        <v>95</v>
      </c>
      <c r="F28">
        <v>75</v>
      </c>
      <c r="G28">
        <v>90</v>
      </c>
      <c r="H28">
        <v>85</v>
      </c>
      <c r="I28">
        <v>75</v>
      </c>
      <c r="J28">
        <v>80</v>
      </c>
      <c r="O28" t="s">
        <v>30</v>
      </c>
      <c r="P28">
        <v>5.8068469818428401</v>
      </c>
      <c r="Q28">
        <v>6.5413747006996896</v>
      </c>
      <c r="R28">
        <v>4.57324929726013</v>
      </c>
      <c r="S28">
        <v>6.5739190543243602</v>
      </c>
      <c r="T28">
        <v>6.3677886268480801</v>
      </c>
      <c r="U28">
        <v>5.6200825689008198</v>
      </c>
      <c r="V28">
        <v>5.0711372157296104</v>
      </c>
      <c r="W28">
        <v>4.18329763130129</v>
      </c>
      <c r="X28">
        <v>5.9250877912116797</v>
      </c>
    </row>
    <row r="29" spans="1:24">
      <c r="B29">
        <v>75</v>
      </c>
      <c r="C29">
        <v>85</v>
      </c>
      <c r="D29">
        <v>80</v>
      </c>
      <c r="E29">
        <v>70</v>
      </c>
      <c r="F29">
        <v>80</v>
      </c>
      <c r="G29">
        <v>90</v>
      </c>
      <c r="H29">
        <v>65</v>
      </c>
      <c r="I29">
        <v>75</v>
      </c>
      <c r="J29">
        <v>95</v>
      </c>
      <c r="O29" t="s">
        <v>38</v>
      </c>
      <c r="P29">
        <v>3.3312982010362702</v>
      </c>
      <c r="Q29">
        <v>5.8434836038438798</v>
      </c>
      <c r="R29">
        <v>3.7101519430908199</v>
      </c>
      <c r="S29">
        <v>4.1319668820304098</v>
      </c>
      <c r="T29">
        <v>5.8526069249400301</v>
      </c>
      <c r="U29">
        <v>5.4758305524648003</v>
      </c>
      <c r="V29">
        <v>4.1448591657208098</v>
      </c>
      <c r="W29">
        <v>3.3312982010362702</v>
      </c>
      <c r="X29">
        <v>5.4660783977037104</v>
      </c>
    </row>
    <row r="30" spans="1:24">
      <c r="B30">
        <v>75</v>
      </c>
      <c r="C30">
        <v>80</v>
      </c>
      <c r="D30">
        <v>85</v>
      </c>
      <c r="E30">
        <v>95</v>
      </c>
      <c r="F30">
        <v>95</v>
      </c>
      <c r="G30">
        <v>85</v>
      </c>
      <c r="H30">
        <v>85</v>
      </c>
      <c r="I30">
        <v>75</v>
      </c>
      <c r="J30">
        <v>100</v>
      </c>
      <c r="O30" t="s">
        <v>32</v>
      </c>
      <c r="P30">
        <v>3.5932673049900998</v>
      </c>
      <c r="Q30">
        <v>5.3076075607022402</v>
      </c>
      <c r="R30">
        <v>3.5182430242653999</v>
      </c>
      <c r="S30">
        <v>4.4430653889841896</v>
      </c>
      <c r="T30">
        <v>5.1546183347041001</v>
      </c>
      <c r="U30">
        <v>4.7224784380575704</v>
      </c>
      <c r="V30">
        <v>4.1448591657208098</v>
      </c>
      <c r="W30">
        <v>2.5303026237633199</v>
      </c>
      <c r="X30">
        <v>5.3176503465240499</v>
      </c>
    </row>
    <row r="31" spans="1:24">
      <c r="B31">
        <v>85</v>
      </c>
      <c r="C31">
        <v>90</v>
      </c>
      <c r="D31">
        <v>85</v>
      </c>
      <c r="E31">
        <v>80</v>
      </c>
      <c r="F31">
        <v>80</v>
      </c>
      <c r="G31">
        <v>90</v>
      </c>
      <c r="H31">
        <v>75</v>
      </c>
      <c r="I31">
        <v>80</v>
      </c>
      <c r="J31">
        <v>80</v>
      </c>
      <c r="O31" t="s">
        <v>39</v>
      </c>
      <c r="P31">
        <v>3.5932673049900998</v>
      </c>
      <c r="Q31">
        <v>5.3076075607022402</v>
      </c>
      <c r="R31">
        <v>3.5182430242653999</v>
      </c>
      <c r="S31">
        <v>4.4430653889841896</v>
      </c>
      <c r="T31">
        <v>5.1546183347041001</v>
      </c>
      <c r="U31">
        <v>4.7224784380575704</v>
      </c>
      <c r="V31">
        <v>4.1448591657208098</v>
      </c>
      <c r="W31">
        <v>2.5303026237633199</v>
      </c>
      <c r="X31">
        <v>5.3176503465240499</v>
      </c>
    </row>
    <row r="32" spans="1:24">
      <c r="B32">
        <v>75</v>
      </c>
      <c r="C32">
        <v>95</v>
      </c>
      <c r="D32">
        <v>80</v>
      </c>
      <c r="E32">
        <v>85</v>
      </c>
      <c r="F32">
        <v>95</v>
      </c>
      <c r="G32">
        <v>95</v>
      </c>
      <c r="H32">
        <v>85</v>
      </c>
      <c r="I32">
        <v>80</v>
      </c>
      <c r="J32">
        <v>70</v>
      </c>
      <c r="O32" s="5"/>
      <c r="P32" s="5"/>
      <c r="Q32" s="5"/>
      <c r="R32" s="5"/>
      <c r="S32" s="5"/>
      <c r="T32" s="5"/>
    </row>
    <row r="33" spans="2:20">
      <c r="B33">
        <f t="shared" ref="B33:J33" si="3">AVERAGE(B23:B32)</f>
        <v>76</v>
      </c>
      <c r="C33">
        <f t="shared" si="3"/>
        <v>83.5</v>
      </c>
      <c r="D33">
        <f t="shared" si="3"/>
        <v>81</v>
      </c>
      <c r="E33">
        <f t="shared" si="3"/>
        <v>82.5</v>
      </c>
      <c r="F33">
        <f t="shared" si="3"/>
        <v>85</v>
      </c>
      <c r="G33">
        <f t="shared" si="3"/>
        <v>86</v>
      </c>
      <c r="H33">
        <f t="shared" si="3"/>
        <v>78.5</v>
      </c>
      <c r="I33">
        <f t="shared" si="3"/>
        <v>83</v>
      </c>
      <c r="J33">
        <f t="shared" si="3"/>
        <v>84.5</v>
      </c>
      <c r="O33" s="5"/>
      <c r="P33" s="5"/>
      <c r="Q33" s="5"/>
      <c r="R33" s="5"/>
      <c r="S33" s="5"/>
      <c r="T33" s="5"/>
    </row>
    <row r="34" spans="2:20">
      <c r="B34" s="1">
        <f t="shared" ref="B34:J34" si="4">STDEV(B23:B32)</f>
        <v>9.3689795483701293</v>
      </c>
      <c r="C34" s="1">
        <f t="shared" si="4"/>
        <v>10.5540934659917</v>
      </c>
      <c r="D34" s="1">
        <f t="shared" si="4"/>
        <v>7.3786478737262202</v>
      </c>
      <c r="E34" s="1">
        <f t="shared" si="4"/>
        <v>10.606601717798201</v>
      </c>
      <c r="F34" s="1">
        <f t="shared" si="4"/>
        <v>10.2740233382816</v>
      </c>
      <c r="G34" s="1">
        <f t="shared" si="4"/>
        <v>9.0676470058236305</v>
      </c>
      <c r="H34" s="1">
        <f t="shared" si="4"/>
        <v>8.1819584724223908</v>
      </c>
      <c r="I34" s="1">
        <f t="shared" si="4"/>
        <v>6.7494855771055304</v>
      </c>
      <c r="J34" s="1">
        <f t="shared" si="4"/>
        <v>9.5597535997999898</v>
      </c>
      <c r="O34" s="5"/>
      <c r="P34" s="5"/>
      <c r="Q34" s="5"/>
      <c r="R34" s="5"/>
      <c r="S34" s="5"/>
      <c r="T34" s="5"/>
    </row>
    <row r="35" spans="2:20">
      <c r="B35" s="1">
        <f t="shared" ref="B35:J35" si="5">CONFIDENCE(0.05,B34,10)</f>
        <v>5.8068469818428401</v>
      </c>
      <c r="C35" s="1">
        <f t="shared" si="5"/>
        <v>6.5413747006996896</v>
      </c>
      <c r="D35" s="1">
        <f t="shared" si="5"/>
        <v>4.57324929726013</v>
      </c>
      <c r="E35" s="1">
        <f t="shared" si="5"/>
        <v>6.5739190543243602</v>
      </c>
      <c r="F35" s="1">
        <f t="shared" si="5"/>
        <v>6.3677886268480801</v>
      </c>
      <c r="G35" s="1">
        <f t="shared" si="5"/>
        <v>5.6200825689008198</v>
      </c>
      <c r="H35" s="1">
        <f t="shared" si="5"/>
        <v>5.0711372157296104</v>
      </c>
      <c r="I35" s="1">
        <f t="shared" si="5"/>
        <v>4.18329763130129</v>
      </c>
      <c r="J35" s="1">
        <f t="shared" si="5"/>
        <v>5.9250877912116797</v>
      </c>
      <c r="O35" s="5"/>
      <c r="P35" s="5"/>
      <c r="Q35" s="5"/>
      <c r="R35" s="5"/>
      <c r="S35" s="5"/>
      <c r="T35" s="5"/>
    </row>
    <row r="36" spans="2:20">
      <c r="O36" s="5"/>
      <c r="P36" s="5"/>
      <c r="Q36" s="5"/>
      <c r="R36" s="5"/>
      <c r="S36" s="5"/>
      <c r="T36" s="5"/>
    </row>
    <row r="37" spans="2:20">
      <c r="O37" s="5"/>
      <c r="P37" s="5"/>
      <c r="Q37" s="5"/>
      <c r="R37" s="5"/>
      <c r="S37" s="5"/>
      <c r="T37" s="5"/>
    </row>
    <row r="38" spans="2:20">
      <c r="F38" t="s">
        <v>31</v>
      </c>
      <c r="O38" s="5"/>
      <c r="P38" s="5"/>
      <c r="Q38" s="5"/>
      <c r="R38" s="5"/>
      <c r="S38" s="5"/>
      <c r="T38" s="5"/>
    </row>
    <row r="39" spans="2:20">
      <c r="B39">
        <v>70</v>
      </c>
      <c r="C39">
        <v>75</v>
      </c>
      <c r="D39">
        <v>90</v>
      </c>
      <c r="E39">
        <v>100</v>
      </c>
      <c r="F39">
        <v>85</v>
      </c>
      <c r="G39">
        <v>85</v>
      </c>
      <c r="H39">
        <v>80</v>
      </c>
      <c r="I39">
        <v>95</v>
      </c>
      <c r="J39">
        <v>85</v>
      </c>
      <c r="O39" s="5"/>
      <c r="P39" s="5"/>
      <c r="Q39" s="5"/>
      <c r="R39" s="5"/>
      <c r="S39" s="5"/>
      <c r="T39" s="5"/>
    </row>
    <row r="40" spans="2:20">
      <c r="B40">
        <v>80</v>
      </c>
      <c r="C40">
        <v>90</v>
      </c>
      <c r="D40">
        <v>75</v>
      </c>
      <c r="E40">
        <v>90</v>
      </c>
      <c r="F40">
        <v>100</v>
      </c>
      <c r="G40">
        <v>85</v>
      </c>
      <c r="H40">
        <v>80</v>
      </c>
      <c r="I40">
        <v>90</v>
      </c>
      <c r="J40">
        <v>85</v>
      </c>
      <c r="O40" s="5"/>
      <c r="P40" s="5"/>
      <c r="Q40" s="5"/>
      <c r="R40" s="5"/>
      <c r="S40" s="5"/>
      <c r="T40" s="5"/>
    </row>
    <row r="41" spans="2:20">
      <c r="B41">
        <v>85</v>
      </c>
      <c r="C41">
        <v>80</v>
      </c>
      <c r="D41">
        <v>75</v>
      </c>
      <c r="E41">
        <v>90</v>
      </c>
      <c r="F41">
        <v>95</v>
      </c>
      <c r="G41">
        <v>100</v>
      </c>
      <c r="H41">
        <v>85</v>
      </c>
      <c r="I41">
        <v>90</v>
      </c>
      <c r="J41">
        <v>75</v>
      </c>
      <c r="O41" s="5"/>
      <c r="P41" s="5"/>
      <c r="Q41" s="5"/>
      <c r="R41" s="5"/>
      <c r="S41" s="5"/>
      <c r="T41" s="5"/>
    </row>
    <row r="42" spans="2:20">
      <c r="B42">
        <v>80</v>
      </c>
      <c r="C42">
        <v>80</v>
      </c>
      <c r="D42">
        <v>90</v>
      </c>
      <c r="E42">
        <v>95</v>
      </c>
      <c r="F42">
        <v>70</v>
      </c>
      <c r="G42">
        <v>70</v>
      </c>
      <c r="H42">
        <v>75</v>
      </c>
      <c r="I42">
        <v>90</v>
      </c>
      <c r="J42">
        <v>95</v>
      </c>
      <c r="O42" s="5"/>
      <c r="P42" s="5"/>
      <c r="Q42" s="5"/>
      <c r="R42" s="5"/>
      <c r="S42" s="5"/>
      <c r="T42" s="5"/>
    </row>
    <row r="43" spans="2:20">
      <c r="B43">
        <v>80</v>
      </c>
      <c r="C43">
        <v>100</v>
      </c>
      <c r="D43">
        <v>85</v>
      </c>
      <c r="E43">
        <v>90</v>
      </c>
      <c r="F43">
        <v>95</v>
      </c>
      <c r="G43">
        <v>80</v>
      </c>
      <c r="H43">
        <v>85</v>
      </c>
      <c r="I43">
        <v>95</v>
      </c>
      <c r="J43">
        <v>80</v>
      </c>
      <c r="O43" s="5"/>
      <c r="P43" s="5"/>
      <c r="Q43" s="5"/>
      <c r="R43" s="5"/>
      <c r="S43" s="5"/>
      <c r="T43" s="5"/>
    </row>
    <row r="44" spans="2:20">
      <c r="B44">
        <v>90</v>
      </c>
      <c r="C44">
        <v>70</v>
      </c>
      <c r="D44">
        <v>85</v>
      </c>
      <c r="E44">
        <v>85</v>
      </c>
      <c r="F44">
        <v>80</v>
      </c>
      <c r="G44">
        <v>95</v>
      </c>
      <c r="H44">
        <v>85</v>
      </c>
      <c r="I44">
        <v>80</v>
      </c>
      <c r="J44">
        <v>80</v>
      </c>
      <c r="O44" s="5"/>
      <c r="P44" s="5"/>
      <c r="Q44" s="5"/>
      <c r="R44" s="5"/>
      <c r="S44" s="5"/>
      <c r="T44" s="5"/>
    </row>
    <row r="45" spans="2:20">
      <c r="B45">
        <v>80</v>
      </c>
      <c r="C45">
        <v>90</v>
      </c>
      <c r="D45">
        <v>80</v>
      </c>
      <c r="E45">
        <v>80</v>
      </c>
      <c r="F45">
        <v>90</v>
      </c>
      <c r="G45">
        <v>95</v>
      </c>
      <c r="H45">
        <v>80</v>
      </c>
      <c r="I45">
        <v>90</v>
      </c>
      <c r="J45">
        <v>95</v>
      </c>
      <c r="O45" s="5"/>
      <c r="P45" s="5"/>
      <c r="Q45" s="5"/>
      <c r="R45" s="5"/>
      <c r="S45" s="5"/>
      <c r="T45" s="5"/>
    </row>
    <row r="46" spans="2:20">
      <c r="B46">
        <v>85</v>
      </c>
      <c r="C46">
        <v>80</v>
      </c>
      <c r="D46">
        <v>90</v>
      </c>
      <c r="E46">
        <v>100</v>
      </c>
      <c r="F46">
        <v>95</v>
      </c>
      <c r="G46">
        <v>90</v>
      </c>
      <c r="H46">
        <v>85</v>
      </c>
      <c r="I46">
        <v>85</v>
      </c>
      <c r="J46">
        <v>100</v>
      </c>
      <c r="O46" s="5"/>
      <c r="P46" s="5"/>
      <c r="Q46" s="5"/>
      <c r="R46" s="5"/>
      <c r="S46" s="5"/>
      <c r="T46" s="5"/>
    </row>
    <row r="47" spans="2:20">
      <c r="B47">
        <v>85</v>
      </c>
      <c r="C47">
        <v>90</v>
      </c>
      <c r="D47">
        <v>90</v>
      </c>
      <c r="E47">
        <v>85</v>
      </c>
      <c r="F47">
        <v>80</v>
      </c>
      <c r="G47">
        <v>90</v>
      </c>
      <c r="H47">
        <v>80</v>
      </c>
      <c r="I47">
        <v>80</v>
      </c>
      <c r="J47">
        <v>80</v>
      </c>
      <c r="O47" s="5"/>
      <c r="P47" s="5"/>
      <c r="Q47" s="5"/>
      <c r="R47" s="5"/>
      <c r="S47" s="5"/>
      <c r="T47" s="5"/>
    </row>
    <row r="48" spans="2:20">
      <c r="B48">
        <v>85</v>
      </c>
      <c r="C48">
        <v>95</v>
      </c>
      <c r="D48">
        <v>85</v>
      </c>
      <c r="E48">
        <v>85</v>
      </c>
      <c r="F48">
        <v>95</v>
      </c>
      <c r="G48">
        <v>95</v>
      </c>
      <c r="H48">
        <v>100</v>
      </c>
      <c r="I48">
        <v>85</v>
      </c>
      <c r="J48">
        <v>75</v>
      </c>
      <c r="O48" s="5"/>
      <c r="P48" s="5"/>
      <c r="Q48" s="5"/>
      <c r="R48" s="5"/>
      <c r="S48" s="5"/>
      <c r="T48" s="5"/>
    </row>
    <row r="49" spans="2:20">
      <c r="B49">
        <f t="shared" ref="B49:J49" si="6">AVERAGE(B39:B48)</f>
        <v>82</v>
      </c>
      <c r="C49">
        <f t="shared" si="6"/>
        <v>85</v>
      </c>
      <c r="D49">
        <f t="shared" si="6"/>
        <v>84.5</v>
      </c>
      <c r="E49">
        <f t="shared" si="6"/>
        <v>90</v>
      </c>
      <c r="F49">
        <f t="shared" si="6"/>
        <v>88.5</v>
      </c>
      <c r="G49">
        <f t="shared" si="6"/>
        <v>88.5</v>
      </c>
      <c r="H49">
        <f t="shared" si="6"/>
        <v>83.5</v>
      </c>
      <c r="I49">
        <f t="shared" si="6"/>
        <v>88</v>
      </c>
      <c r="J49">
        <f t="shared" si="6"/>
        <v>85</v>
      </c>
      <c r="O49" s="5"/>
      <c r="P49" s="5"/>
      <c r="Q49" s="5"/>
      <c r="R49" s="5"/>
      <c r="S49" s="5"/>
      <c r="T49" s="5"/>
    </row>
    <row r="50" spans="2:20">
      <c r="B50" s="1">
        <f t="shared" ref="B50:J50" si="7">STDEV(B39:B48)</f>
        <v>5.3748384988657003</v>
      </c>
      <c r="C50" s="1">
        <f t="shared" si="7"/>
        <v>9.4280904158206305</v>
      </c>
      <c r="D50" s="1">
        <f t="shared" si="7"/>
        <v>5.9860949986893202</v>
      </c>
      <c r="E50" s="1">
        <f t="shared" si="7"/>
        <v>6.6666666666666696</v>
      </c>
      <c r="F50" s="1">
        <f t="shared" si="7"/>
        <v>9.4428103161435306</v>
      </c>
      <c r="G50" s="1">
        <f t="shared" si="7"/>
        <v>8.8349055204657105</v>
      </c>
      <c r="H50" s="1">
        <f t="shared" si="7"/>
        <v>6.6874675492462901</v>
      </c>
      <c r="I50" s="1">
        <f t="shared" si="7"/>
        <v>5.3748384988657003</v>
      </c>
      <c r="J50" s="1">
        <f t="shared" si="7"/>
        <v>8.8191710368819702</v>
      </c>
      <c r="O50" s="5"/>
      <c r="P50" s="5"/>
      <c r="Q50" s="5"/>
      <c r="R50" s="5"/>
      <c r="S50" s="5"/>
      <c r="T50" s="5"/>
    </row>
    <row r="51" spans="2:20">
      <c r="B51" s="1">
        <f t="shared" ref="B51:J51" si="8">CONFIDENCE(0.05,B50,10)</f>
        <v>3.3312982010362702</v>
      </c>
      <c r="C51" s="1">
        <f t="shared" si="8"/>
        <v>5.8434836038438798</v>
      </c>
      <c r="D51" s="1">
        <f t="shared" si="8"/>
        <v>3.7101519430908199</v>
      </c>
      <c r="E51" s="1">
        <f t="shared" si="8"/>
        <v>4.1319668820304098</v>
      </c>
      <c r="F51" s="1">
        <f t="shared" si="8"/>
        <v>5.8526069249400301</v>
      </c>
      <c r="G51" s="1">
        <f t="shared" si="8"/>
        <v>5.4758305524648003</v>
      </c>
      <c r="H51" s="1">
        <f t="shared" si="8"/>
        <v>4.1448591657208098</v>
      </c>
      <c r="I51" s="1">
        <f t="shared" si="8"/>
        <v>3.3312982010362702</v>
      </c>
      <c r="J51" s="1">
        <f t="shared" si="8"/>
        <v>5.4660783977037104</v>
      </c>
      <c r="O51" s="5"/>
      <c r="P51" s="5"/>
      <c r="Q51" s="5"/>
      <c r="R51" s="5"/>
      <c r="S51" s="5"/>
      <c r="T51" s="5"/>
    </row>
    <row r="52" spans="2:20">
      <c r="O52" s="5"/>
      <c r="P52" s="5"/>
      <c r="Q52" s="5"/>
      <c r="R52" s="5"/>
      <c r="S52" s="5"/>
      <c r="T52" s="5"/>
    </row>
    <row r="53" spans="2:20">
      <c r="O53" s="5"/>
      <c r="P53" s="5"/>
      <c r="Q53" s="5"/>
      <c r="R53" s="5"/>
      <c r="S53" s="5"/>
      <c r="T53" s="5"/>
    </row>
    <row r="54" spans="2:20">
      <c r="F54" t="s">
        <v>32</v>
      </c>
      <c r="O54" s="5"/>
      <c r="P54" s="5"/>
      <c r="Q54" s="5"/>
      <c r="R54" s="5"/>
      <c r="S54" s="5"/>
      <c r="T54" s="5"/>
    </row>
    <row r="55" spans="2:20">
      <c r="B55">
        <v>75</v>
      </c>
      <c r="C55">
        <v>85</v>
      </c>
      <c r="D55">
        <v>90</v>
      </c>
      <c r="E55">
        <v>100</v>
      </c>
      <c r="F55">
        <v>90</v>
      </c>
      <c r="G55">
        <v>85</v>
      </c>
      <c r="H55">
        <v>85</v>
      </c>
      <c r="I55">
        <v>95</v>
      </c>
      <c r="J55">
        <v>90</v>
      </c>
      <c r="O55" s="5"/>
      <c r="P55" s="5"/>
      <c r="Q55" s="5"/>
      <c r="R55" s="5"/>
      <c r="S55" s="5"/>
      <c r="T55" s="5"/>
    </row>
    <row r="56" spans="2:20">
      <c r="B56">
        <v>85</v>
      </c>
      <c r="C56">
        <v>95</v>
      </c>
      <c r="D56">
        <v>80</v>
      </c>
      <c r="E56">
        <v>100</v>
      </c>
      <c r="F56">
        <v>100</v>
      </c>
      <c r="G56">
        <v>85</v>
      </c>
      <c r="H56">
        <v>85</v>
      </c>
      <c r="I56">
        <v>90</v>
      </c>
      <c r="J56">
        <v>85</v>
      </c>
      <c r="O56" s="5"/>
      <c r="P56" s="5"/>
      <c r="Q56" s="5"/>
      <c r="R56" s="5"/>
      <c r="S56" s="5"/>
      <c r="T56" s="5"/>
    </row>
    <row r="57" spans="2:20">
      <c r="B57">
        <v>90</v>
      </c>
      <c r="C57">
        <v>90</v>
      </c>
      <c r="D57">
        <v>95</v>
      </c>
      <c r="E57">
        <v>95</v>
      </c>
      <c r="F57">
        <v>95</v>
      </c>
      <c r="G57">
        <v>100</v>
      </c>
      <c r="H57">
        <v>90</v>
      </c>
      <c r="I57">
        <v>90</v>
      </c>
      <c r="J57">
        <v>80</v>
      </c>
      <c r="O57" s="5"/>
      <c r="P57" s="5"/>
      <c r="Q57" s="5"/>
      <c r="R57" s="5"/>
      <c r="S57" s="5"/>
      <c r="T57" s="5"/>
    </row>
    <row r="58" spans="2:20">
      <c r="B58">
        <v>90</v>
      </c>
      <c r="C58">
        <v>85</v>
      </c>
      <c r="D58">
        <v>90</v>
      </c>
      <c r="E58">
        <v>95</v>
      </c>
      <c r="F58">
        <v>75</v>
      </c>
      <c r="G58">
        <v>75</v>
      </c>
      <c r="H58">
        <v>80</v>
      </c>
      <c r="I58">
        <v>90</v>
      </c>
      <c r="J58">
        <v>95</v>
      </c>
      <c r="O58" s="5"/>
      <c r="P58" s="5"/>
      <c r="Q58" s="5"/>
      <c r="R58" s="5"/>
      <c r="S58" s="5"/>
      <c r="T58" s="5"/>
    </row>
    <row r="59" spans="2:20">
      <c r="B59">
        <v>90</v>
      </c>
      <c r="C59">
        <v>100</v>
      </c>
      <c r="D59">
        <v>95</v>
      </c>
      <c r="E59">
        <v>90</v>
      </c>
      <c r="F59">
        <v>100</v>
      </c>
      <c r="G59">
        <v>90</v>
      </c>
      <c r="H59">
        <v>95</v>
      </c>
      <c r="I59">
        <v>95</v>
      </c>
      <c r="J59">
        <v>95</v>
      </c>
    </row>
    <row r="60" spans="2:20">
      <c r="B60">
        <v>90</v>
      </c>
      <c r="C60">
        <v>70</v>
      </c>
      <c r="D60">
        <v>85</v>
      </c>
      <c r="E60">
        <v>95</v>
      </c>
      <c r="F60">
        <v>80</v>
      </c>
      <c r="G60">
        <v>100</v>
      </c>
      <c r="H60">
        <v>85</v>
      </c>
      <c r="I60">
        <v>90</v>
      </c>
      <c r="J60">
        <v>80</v>
      </c>
    </row>
    <row r="61" spans="2:20">
      <c r="B61">
        <v>80</v>
      </c>
      <c r="C61">
        <v>90</v>
      </c>
      <c r="D61">
        <v>80</v>
      </c>
      <c r="E61">
        <v>80</v>
      </c>
      <c r="F61">
        <v>90</v>
      </c>
      <c r="G61">
        <v>95</v>
      </c>
      <c r="H61">
        <v>80</v>
      </c>
      <c r="I61">
        <v>90</v>
      </c>
      <c r="J61">
        <v>95</v>
      </c>
    </row>
    <row r="62" spans="2:20">
      <c r="B62">
        <v>95</v>
      </c>
      <c r="C62">
        <v>80</v>
      </c>
      <c r="D62">
        <v>95</v>
      </c>
      <c r="E62">
        <v>100</v>
      </c>
      <c r="F62">
        <v>95</v>
      </c>
      <c r="G62">
        <v>90</v>
      </c>
      <c r="H62">
        <v>85</v>
      </c>
      <c r="I62">
        <v>90</v>
      </c>
      <c r="J62">
        <v>100</v>
      </c>
    </row>
    <row r="63" spans="2:20">
      <c r="B63">
        <v>85</v>
      </c>
      <c r="C63">
        <v>90</v>
      </c>
      <c r="D63">
        <v>90</v>
      </c>
      <c r="E63">
        <v>85</v>
      </c>
      <c r="F63">
        <v>85</v>
      </c>
      <c r="G63">
        <v>90</v>
      </c>
      <c r="H63">
        <v>80</v>
      </c>
      <c r="I63">
        <v>80</v>
      </c>
      <c r="J63">
        <v>80</v>
      </c>
    </row>
    <row r="64" spans="2:20">
      <c r="B64">
        <v>85</v>
      </c>
      <c r="C64">
        <v>95</v>
      </c>
      <c r="D64">
        <v>90</v>
      </c>
      <c r="E64">
        <v>85</v>
      </c>
      <c r="F64">
        <v>95</v>
      </c>
      <c r="G64">
        <v>95</v>
      </c>
      <c r="H64">
        <v>100</v>
      </c>
      <c r="I64">
        <v>90</v>
      </c>
      <c r="J64">
        <v>75</v>
      </c>
    </row>
    <row r="65" spans="2:10">
      <c r="B65">
        <f t="shared" ref="B65:J65" si="9">AVERAGE(B55:B64)</f>
        <v>86.5</v>
      </c>
      <c r="C65">
        <f t="shared" si="9"/>
        <v>88</v>
      </c>
      <c r="D65">
        <f t="shared" si="9"/>
        <v>89</v>
      </c>
      <c r="E65">
        <f t="shared" si="9"/>
        <v>92.5</v>
      </c>
      <c r="F65">
        <f t="shared" si="9"/>
        <v>90.5</v>
      </c>
      <c r="G65">
        <f t="shared" si="9"/>
        <v>90.5</v>
      </c>
      <c r="H65">
        <f t="shared" si="9"/>
        <v>86.5</v>
      </c>
      <c r="I65">
        <f t="shared" si="9"/>
        <v>90</v>
      </c>
      <c r="J65">
        <f t="shared" si="9"/>
        <v>87.5</v>
      </c>
    </row>
    <row r="66" spans="2:10">
      <c r="B66" s="1">
        <f t="shared" ref="B66:J66" si="10">STDEV(B55:B64)</f>
        <v>5.7975090436420302</v>
      </c>
      <c r="C66" s="1">
        <f t="shared" si="10"/>
        <v>8.5634883857767505</v>
      </c>
      <c r="D66" s="1">
        <f t="shared" si="10"/>
        <v>5.6764621219754696</v>
      </c>
      <c r="E66" s="1">
        <f t="shared" si="10"/>
        <v>7.1686043892021898</v>
      </c>
      <c r="F66" s="1">
        <f t="shared" si="10"/>
        <v>8.3166499665830997</v>
      </c>
      <c r="G66" s="1">
        <f t="shared" si="10"/>
        <v>7.61941963377497</v>
      </c>
      <c r="H66" s="1">
        <f t="shared" si="10"/>
        <v>6.6874675492462901</v>
      </c>
      <c r="I66" s="1">
        <f t="shared" si="10"/>
        <v>4.0824829046386304</v>
      </c>
      <c r="J66" s="1">
        <f t="shared" si="10"/>
        <v>8.5796917841558304</v>
      </c>
    </row>
    <row r="67" spans="2:10">
      <c r="B67" s="1">
        <f t="shared" ref="B67:J67" si="11">CONFIDENCE(0.05,B66,10)</f>
        <v>3.5932673049900998</v>
      </c>
      <c r="C67" s="1">
        <f t="shared" si="11"/>
        <v>5.3076075607022402</v>
      </c>
      <c r="D67" s="1">
        <f t="shared" si="11"/>
        <v>3.5182430242653999</v>
      </c>
      <c r="E67" s="1">
        <f t="shared" si="11"/>
        <v>4.4430653889841896</v>
      </c>
      <c r="F67" s="1">
        <f t="shared" si="11"/>
        <v>5.1546183347041001</v>
      </c>
      <c r="G67" s="1">
        <f t="shared" si="11"/>
        <v>4.7224784380575704</v>
      </c>
      <c r="H67" s="1">
        <f t="shared" si="11"/>
        <v>4.1448591657208098</v>
      </c>
      <c r="I67" s="1">
        <f t="shared" si="11"/>
        <v>2.5303026237633199</v>
      </c>
      <c r="J67" s="1">
        <f t="shared" si="11"/>
        <v>5.3176503465240499</v>
      </c>
    </row>
    <row r="70" spans="2:10">
      <c r="F70" t="s">
        <v>33</v>
      </c>
    </row>
    <row r="71" spans="2:10">
      <c r="B71">
        <v>75</v>
      </c>
      <c r="C71">
        <v>85</v>
      </c>
      <c r="D71">
        <v>90</v>
      </c>
      <c r="E71">
        <v>100</v>
      </c>
      <c r="F71">
        <v>90</v>
      </c>
      <c r="G71">
        <v>85</v>
      </c>
      <c r="H71">
        <v>85</v>
      </c>
      <c r="I71">
        <v>95</v>
      </c>
      <c r="J71">
        <v>90</v>
      </c>
    </row>
    <row r="72" spans="2:10">
      <c r="B72">
        <v>85</v>
      </c>
      <c r="C72">
        <v>95</v>
      </c>
      <c r="D72">
        <v>80</v>
      </c>
      <c r="E72">
        <v>100</v>
      </c>
      <c r="F72">
        <v>100</v>
      </c>
      <c r="G72">
        <v>85</v>
      </c>
      <c r="H72">
        <v>85</v>
      </c>
      <c r="I72">
        <v>90</v>
      </c>
      <c r="J72">
        <v>85</v>
      </c>
    </row>
    <row r="73" spans="2:10">
      <c r="B73">
        <v>90</v>
      </c>
      <c r="C73">
        <v>90</v>
      </c>
      <c r="D73">
        <v>95</v>
      </c>
      <c r="E73">
        <v>95</v>
      </c>
      <c r="F73">
        <v>95</v>
      </c>
      <c r="G73">
        <v>100</v>
      </c>
      <c r="H73">
        <v>90</v>
      </c>
      <c r="I73">
        <v>90</v>
      </c>
      <c r="J73">
        <v>80</v>
      </c>
    </row>
    <row r="74" spans="2:10">
      <c r="B74">
        <v>90</v>
      </c>
      <c r="C74">
        <v>85</v>
      </c>
      <c r="D74">
        <v>90</v>
      </c>
      <c r="E74">
        <v>95</v>
      </c>
      <c r="F74">
        <v>75</v>
      </c>
      <c r="G74">
        <v>75</v>
      </c>
      <c r="H74">
        <v>80</v>
      </c>
      <c r="I74">
        <v>90</v>
      </c>
      <c r="J74">
        <v>95</v>
      </c>
    </row>
    <row r="75" spans="2:10">
      <c r="B75">
        <v>90</v>
      </c>
      <c r="C75">
        <v>100</v>
      </c>
      <c r="D75">
        <v>95</v>
      </c>
      <c r="E75">
        <v>90</v>
      </c>
      <c r="F75">
        <v>100</v>
      </c>
      <c r="G75">
        <v>90</v>
      </c>
      <c r="H75">
        <v>95</v>
      </c>
      <c r="I75">
        <v>95</v>
      </c>
      <c r="J75">
        <v>95</v>
      </c>
    </row>
    <row r="76" spans="2:10">
      <c r="B76">
        <v>90</v>
      </c>
      <c r="C76">
        <v>70</v>
      </c>
      <c r="D76">
        <v>85</v>
      </c>
      <c r="E76">
        <v>95</v>
      </c>
      <c r="F76">
        <v>80</v>
      </c>
      <c r="G76">
        <v>100</v>
      </c>
      <c r="H76">
        <v>85</v>
      </c>
      <c r="I76">
        <v>90</v>
      </c>
      <c r="J76">
        <v>80</v>
      </c>
    </row>
    <row r="77" spans="2:10">
      <c r="B77">
        <v>80</v>
      </c>
      <c r="C77">
        <v>90</v>
      </c>
      <c r="D77">
        <v>80</v>
      </c>
      <c r="E77">
        <v>80</v>
      </c>
      <c r="F77">
        <v>90</v>
      </c>
      <c r="G77">
        <v>95</v>
      </c>
      <c r="H77">
        <v>80</v>
      </c>
      <c r="I77">
        <v>90</v>
      </c>
      <c r="J77">
        <v>95</v>
      </c>
    </row>
    <row r="78" spans="2:10">
      <c r="B78">
        <v>95</v>
      </c>
      <c r="C78">
        <v>80</v>
      </c>
      <c r="D78">
        <v>95</v>
      </c>
      <c r="E78">
        <v>100</v>
      </c>
      <c r="F78">
        <v>95</v>
      </c>
      <c r="G78">
        <v>90</v>
      </c>
      <c r="H78">
        <v>85</v>
      </c>
      <c r="I78">
        <v>90</v>
      </c>
      <c r="J78">
        <v>100</v>
      </c>
    </row>
    <row r="79" spans="2:10">
      <c r="B79">
        <v>85</v>
      </c>
      <c r="C79">
        <v>90</v>
      </c>
      <c r="D79">
        <v>90</v>
      </c>
      <c r="E79">
        <v>85</v>
      </c>
      <c r="F79">
        <v>85</v>
      </c>
      <c r="G79">
        <v>90</v>
      </c>
      <c r="H79">
        <v>80</v>
      </c>
      <c r="I79">
        <v>80</v>
      </c>
      <c r="J79">
        <v>80</v>
      </c>
    </row>
    <row r="80" spans="2:10">
      <c r="B80">
        <v>85</v>
      </c>
      <c r="C80">
        <v>95</v>
      </c>
      <c r="D80">
        <v>90</v>
      </c>
      <c r="E80">
        <v>85</v>
      </c>
      <c r="F80">
        <v>95</v>
      </c>
      <c r="G80">
        <v>95</v>
      </c>
      <c r="H80">
        <v>100</v>
      </c>
      <c r="I80">
        <v>90</v>
      </c>
      <c r="J80">
        <v>75</v>
      </c>
    </row>
    <row r="81" spans="2:10">
      <c r="B81">
        <f t="shared" ref="B81:J81" si="12">AVERAGE(B71:B80)</f>
        <v>86.5</v>
      </c>
      <c r="C81">
        <f t="shared" si="12"/>
        <v>88</v>
      </c>
      <c r="D81">
        <f t="shared" si="12"/>
        <v>89</v>
      </c>
      <c r="E81">
        <f t="shared" si="12"/>
        <v>92.5</v>
      </c>
      <c r="F81">
        <f t="shared" si="12"/>
        <v>90.5</v>
      </c>
      <c r="G81">
        <f t="shared" si="12"/>
        <v>90.5</v>
      </c>
      <c r="H81">
        <f t="shared" si="12"/>
        <v>86.5</v>
      </c>
      <c r="I81">
        <f t="shared" si="12"/>
        <v>90</v>
      </c>
      <c r="J81">
        <f t="shared" si="12"/>
        <v>87.5</v>
      </c>
    </row>
    <row r="82" spans="2:10">
      <c r="B82" s="1">
        <f t="shared" ref="B82:J82" si="13">STDEV(B71:B80)</f>
        <v>5.7975090436420302</v>
      </c>
      <c r="C82" s="1">
        <f t="shared" si="13"/>
        <v>8.5634883857767505</v>
      </c>
      <c r="D82" s="1">
        <f t="shared" si="13"/>
        <v>5.6764621219754696</v>
      </c>
      <c r="E82" s="1">
        <f t="shared" si="13"/>
        <v>7.1686043892021898</v>
      </c>
      <c r="F82" s="1">
        <f t="shared" si="13"/>
        <v>8.3166499665830997</v>
      </c>
      <c r="G82" s="1">
        <f t="shared" si="13"/>
        <v>7.61941963377497</v>
      </c>
      <c r="H82" s="1">
        <f t="shared" si="13"/>
        <v>6.6874675492462901</v>
      </c>
      <c r="I82" s="1">
        <f t="shared" si="13"/>
        <v>4.0824829046386304</v>
      </c>
      <c r="J82" s="1">
        <f t="shared" si="13"/>
        <v>8.5796917841558304</v>
      </c>
    </row>
    <row r="83" spans="2:10">
      <c r="B83" s="1">
        <f t="shared" ref="B83:J83" si="14">CONFIDENCE(0.05,B82,10)</f>
        <v>3.5932673049900998</v>
      </c>
      <c r="C83" s="1">
        <f t="shared" si="14"/>
        <v>5.3076075607022402</v>
      </c>
      <c r="D83" s="1">
        <f t="shared" si="14"/>
        <v>3.5182430242653999</v>
      </c>
      <c r="E83" s="1">
        <f t="shared" si="14"/>
        <v>4.4430653889841896</v>
      </c>
      <c r="F83" s="1">
        <f t="shared" si="14"/>
        <v>5.1546183347041001</v>
      </c>
      <c r="G83" s="1">
        <f t="shared" si="14"/>
        <v>4.7224784380575704</v>
      </c>
      <c r="H83" s="1">
        <f t="shared" si="14"/>
        <v>4.1448591657208098</v>
      </c>
      <c r="I83" s="1">
        <f t="shared" si="14"/>
        <v>2.5303026237633199</v>
      </c>
      <c r="J83" s="1">
        <f t="shared" si="14"/>
        <v>5.3176503465240499</v>
      </c>
    </row>
    <row r="88" spans="2:10">
      <c r="B88" s="1">
        <v>2.98</v>
      </c>
      <c r="C88" s="1">
        <v>3.56</v>
      </c>
      <c r="D88" s="1">
        <v>3.86</v>
      </c>
      <c r="E88" s="1">
        <v>3.14</v>
      </c>
      <c r="F88" s="1">
        <v>3.78</v>
      </c>
      <c r="G88" s="1">
        <v>3.16</v>
      </c>
      <c r="H88" s="1">
        <v>3.4</v>
      </c>
      <c r="I88" s="1">
        <v>3.36</v>
      </c>
      <c r="J88" s="1">
        <v>3.66</v>
      </c>
    </row>
    <row r="89" spans="2:10">
      <c r="B89" s="1">
        <v>2.9</v>
      </c>
      <c r="C89" s="1">
        <v>3.2</v>
      </c>
      <c r="D89" s="1">
        <v>4.2</v>
      </c>
      <c r="E89" s="1">
        <v>3.56</v>
      </c>
      <c r="F89" s="1">
        <v>3.28</v>
      </c>
      <c r="G89" s="1">
        <v>3.42</v>
      </c>
      <c r="H89" s="1">
        <v>3.28</v>
      </c>
      <c r="I89" s="1">
        <v>3.08</v>
      </c>
      <c r="J89" s="1">
        <v>3.52</v>
      </c>
    </row>
    <row r="90" spans="2:10">
      <c r="B90" s="1">
        <v>3.38</v>
      </c>
      <c r="C90" s="1">
        <v>3.4</v>
      </c>
      <c r="D90" s="1">
        <v>3.94</v>
      </c>
      <c r="E90" s="1">
        <v>3.1</v>
      </c>
      <c r="F90" s="1">
        <v>3.34</v>
      </c>
      <c r="G90" s="1">
        <v>3.32</v>
      </c>
      <c r="H90" s="1">
        <v>3.82</v>
      </c>
      <c r="I90" s="1">
        <v>3.3</v>
      </c>
      <c r="J90" s="1">
        <v>2.98</v>
      </c>
    </row>
    <row r="91" spans="2:10">
      <c r="B91" s="1">
        <v>2.98</v>
      </c>
      <c r="C91" s="1">
        <v>3.28</v>
      </c>
      <c r="D91" s="1">
        <v>3.48</v>
      </c>
      <c r="E91" s="1">
        <v>3.84</v>
      </c>
      <c r="F91" s="1">
        <v>3.88</v>
      </c>
      <c r="G91" s="1">
        <v>3.74</v>
      </c>
      <c r="H91" s="1">
        <v>3.12</v>
      </c>
      <c r="I91" s="1">
        <v>3.76</v>
      </c>
      <c r="J91" s="1">
        <v>3.5</v>
      </c>
    </row>
    <row r="92" spans="2:10">
      <c r="B92" s="1">
        <v>3.38</v>
      </c>
      <c r="C92" s="1">
        <v>2.82</v>
      </c>
      <c r="D92" s="1">
        <v>3.94</v>
      </c>
      <c r="E92" s="1">
        <v>3.52</v>
      </c>
      <c r="F92" s="1">
        <v>3.54</v>
      </c>
      <c r="G92" s="1">
        <v>3.74</v>
      </c>
      <c r="H92" s="1">
        <v>3.4</v>
      </c>
      <c r="I92" s="1">
        <v>3.26</v>
      </c>
      <c r="J92" s="1">
        <v>3.98</v>
      </c>
    </row>
    <row r="93" spans="2:10">
      <c r="B93" s="1">
        <v>3.2</v>
      </c>
      <c r="C93" s="1">
        <v>3.52</v>
      </c>
      <c r="D93" s="1">
        <v>3.2</v>
      </c>
      <c r="E93" s="1">
        <v>3.32</v>
      </c>
      <c r="F93" s="1">
        <v>3.98</v>
      </c>
      <c r="G93" s="1">
        <v>3.24</v>
      </c>
      <c r="H93" s="1">
        <v>3.02</v>
      </c>
      <c r="I93" s="1">
        <v>3.06</v>
      </c>
      <c r="J93" s="1">
        <v>4.0599999999999996</v>
      </c>
    </row>
    <row r="94" spans="2:10">
      <c r="B94" s="1">
        <v>3.2</v>
      </c>
      <c r="C94" s="1">
        <v>2.6</v>
      </c>
      <c r="D94" s="1">
        <v>3.54</v>
      </c>
      <c r="E94" s="1">
        <v>3.3</v>
      </c>
      <c r="F94" s="1">
        <v>4.12</v>
      </c>
      <c r="G94" s="1">
        <v>3.64</v>
      </c>
      <c r="H94" s="1">
        <v>2.88</v>
      </c>
      <c r="I94" s="1">
        <v>3.8</v>
      </c>
      <c r="J94" s="1">
        <v>3.42</v>
      </c>
    </row>
    <row r="95" spans="2:10">
      <c r="B95" s="1">
        <v>3.42</v>
      </c>
      <c r="C95" s="1">
        <v>3.8</v>
      </c>
      <c r="D95" s="1">
        <v>3.44</v>
      </c>
      <c r="E95" s="1">
        <v>2.72</v>
      </c>
      <c r="F95" s="1">
        <v>3.86</v>
      </c>
      <c r="G95" s="1">
        <v>3.28</v>
      </c>
      <c r="H95" s="1">
        <v>3.08</v>
      </c>
      <c r="I95" s="1">
        <v>3.54</v>
      </c>
      <c r="J95" s="1">
        <v>3.94</v>
      </c>
    </row>
    <row r="96" spans="2:10">
      <c r="B96" s="1">
        <v>2.9</v>
      </c>
      <c r="C96" s="1">
        <v>3.7</v>
      </c>
      <c r="D96" s="1">
        <v>3.76</v>
      </c>
      <c r="E96" s="1">
        <v>3.84</v>
      </c>
      <c r="F96" s="1">
        <v>3.56</v>
      </c>
      <c r="G96" s="1">
        <v>3.4</v>
      </c>
      <c r="H96" s="1">
        <v>3.06</v>
      </c>
      <c r="I96" s="1">
        <v>2.82</v>
      </c>
      <c r="J96" s="1">
        <v>3.48</v>
      </c>
    </row>
    <row r="97" spans="1:10">
      <c r="B97" s="1">
        <v>3.12</v>
      </c>
      <c r="C97" s="1">
        <v>2.68</v>
      </c>
      <c r="D97" s="1">
        <v>3.5</v>
      </c>
      <c r="E97" s="1">
        <v>3.46</v>
      </c>
      <c r="F97" s="1">
        <v>3.6</v>
      </c>
      <c r="G97" s="1">
        <v>3.28</v>
      </c>
      <c r="H97" s="1">
        <v>3.1</v>
      </c>
      <c r="I97" s="1">
        <v>3.98</v>
      </c>
      <c r="J97" s="1">
        <v>4.0999999999999996</v>
      </c>
    </row>
    <row r="98" spans="1:10">
      <c r="B98" s="1">
        <v>3.46</v>
      </c>
      <c r="C98" s="1">
        <v>3.94</v>
      </c>
      <c r="D98" s="1">
        <v>4.22</v>
      </c>
      <c r="E98" s="1">
        <v>3.64</v>
      </c>
      <c r="F98" s="1">
        <v>3.34</v>
      </c>
      <c r="G98" s="1">
        <v>4.3600000000000003</v>
      </c>
      <c r="H98" s="1">
        <v>3.94</v>
      </c>
      <c r="I98" s="1">
        <v>3.38</v>
      </c>
      <c r="J98" s="1">
        <v>3.68</v>
      </c>
    </row>
    <row r="99" spans="1:10">
      <c r="B99" s="1">
        <v>3.36</v>
      </c>
      <c r="C99" s="1">
        <v>3.2</v>
      </c>
      <c r="D99" s="1">
        <v>3.26</v>
      </c>
      <c r="E99" s="1">
        <v>4.26</v>
      </c>
      <c r="F99" s="1">
        <v>3.32</v>
      </c>
      <c r="G99" s="1">
        <v>5.26</v>
      </c>
      <c r="H99" s="1">
        <v>3.64</v>
      </c>
      <c r="I99" s="1">
        <v>2.46</v>
      </c>
      <c r="J99" s="1">
        <v>3.24</v>
      </c>
    </row>
    <row r="100" spans="1:10">
      <c r="B100" s="1">
        <v>3.5</v>
      </c>
      <c r="C100" s="1">
        <v>3.34</v>
      </c>
      <c r="D100" s="1">
        <v>4.24</v>
      </c>
      <c r="E100" s="1">
        <v>4.26</v>
      </c>
      <c r="F100" s="1">
        <v>3.28</v>
      </c>
      <c r="G100" s="1">
        <v>4</v>
      </c>
      <c r="H100" s="1">
        <v>3.58</v>
      </c>
      <c r="I100" s="1">
        <v>2.48</v>
      </c>
      <c r="J100" s="1">
        <v>4.2</v>
      </c>
    </row>
    <row r="101" spans="1:10">
      <c r="B101" s="1">
        <v>2.08</v>
      </c>
      <c r="C101" s="1">
        <v>3.06</v>
      </c>
      <c r="D101" s="1">
        <v>3.3</v>
      </c>
      <c r="E101" s="1">
        <v>3.68</v>
      </c>
      <c r="F101" s="1">
        <v>3.46</v>
      </c>
      <c r="G101" s="1">
        <v>3.38</v>
      </c>
      <c r="H101" s="1">
        <v>3.4</v>
      </c>
      <c r="I101" s="1">
        <v>3.88</v>
      </c>
      <c r="J101" s="1">
        <v>3.42</v>
      </c>
    </row>
    <row r="102" spans="1:10">
      <c r="B102" s="1">
        <v>3.06</v>
      </c>
      <c r="C102" s="1">
        <v>4.04</v>
      </c>
      <c r="D102" s="1">
        <v>3.44</v>
      </c>
      <c r="E102" s="1">
        <v>3.32</v>
      </c>
      <c r="F102" s="1">
        <v>4.18</v>
      </c>
      <c r="G102" s="1">
        <v>3.16</v>
      </c>
      <c r="H102" s="1">
        <v>3.74</v>
      </c>
      <c r="I102" s="1">
        <v>3.98</v>
      </c>
      <c r="J102" s="1">
        <v>3.44</v>
      </c>
    </row>
    <row r="103" spans="1:10">
      <c r="B103" s="1">
        <v>2.8</v>
      </c>
      <c r="C103" s="1">
        <v>3.2</v>
      </c>
      <c r="D103" s="1">
        <v>3.72</v>
      </c>
      <c r="E103" s="1">
        <v>4.26</v>
      </c>
      <c r="F103" s="1">
        <v>3.32</v>
      </c>
      <c r="G103" s="1">
        <v>3.34</v>
      </c>
      <c r="H103" s="1">
        <v>3.1</v>
      </c>
      <c r="I103" s="1">
        <v>2.46</v>
      </c>
      <c r="J103" s="1">
        <v>3.22</v>
      </c>
    </row>
    <row r="104" spans="1:10">
      <c r="B104" s="1">
        <v>3.46</v>
      </c>
      <c r="C104" s="1">
        <v>3.36</v>
      </c>
      <c r="D104" s="1">
        <v>4.4000000000000004</v>
      </c>
      <c r="E104" s="1">
        <v>3.78</v>
      </c>
      <c r="F104" s="1">
        <v>4.4800000000000004</v>
      </c>
      <c r="G104" s="1">
        <v>3.36</v>
      </c>
      <c r="H104" s="1">
        <v>3.56</v>
      </c>
      <c r="I104" s="1">
        <v>3.92</v>
      </c>
      <c r="J104" s="1">
        <v>3.16</v>
      </c>
    </row>
    <row r="105" spans="1:10">
      <c r="B105" s="1">
        <v>3.48</v>
      </c>
      <c r="C105" s="1">
        <v>4.96</v>
      </c>
      <c r="D105" s="1">
        <v>3.52</v>
      </c>
      <c r="E105" s="1">
        <v>3.6</v>
      </c>
      <c r="F105" s="1">
        <v>3.32</v>
      </c>
      <c r="G105" s="1">
        <v>3.06</v>
      </c>
      <c r="H105" s="1">
        <v>3.76</v>
      </c>
      <c r="I105" s="1">
        <v>3.08</v>
      </c>
      <c r="J105" s="1">
        <v>3.1</v>
      </c>
    </row>
    <row r="106" spans="1:10">
      <c r="B106" s="1">
        <v>2.6</v>
      </c>
      <c r="C106" s="1">
        <v>3.92</v>
      </c>
      <c r="D106" s="1">
        <v>4.34</v>
      </c>
      <c r="E106" s="1">
        <v>3.86</v>
      </c>
      <c r="F106" s="1">
        <v>3.36</v>
      </c>
      <c r="G106" s="1">
        <v>3.18</v>
      </c>
      <c r="H106" s="1">
        <v>3.32</v>
      </c>
      <c r="I106" s="1">
        <v>3.42</v>
      </c>
      <c r="J106" s="1">
        <v>3</v>
      </c>
    </row>
    <row r="107" spans="1:10">
      <c r="B107" s="1">
        <v>2.52</v>
      </c>
      <c r="C107" s="1">
        <v>3.46</v>
      </c>
      <c r="D107" s="1">
        <v>4.22</v>
      </c>
      <c r="E107" s="1">
        <v>4.28</v>
      </c>
      <c r="F107" s="1">
        <v>3.38</v>
      </c>
      <c r="G107" s="1">
        <v>4.9800000000000004</v>
      </c>
      <c r="H107" s="1">
        <v>3</v>
      </c>
      <c r="I107" s="1">
        <v>3.36</v>
      </c>
      <c r="J107" s="1">
        <v>3.64</v>
      </c>
    </row>
    <row r="108" spans="1:10">
      <c r="A108" t="s">
        <v>27</v>
      </c>
      <c r="B108" s="1">
        <f t="shared" ref="B108:J108" si="15">AVERAGE(B88:B107)</f>
        <v>3.089</v>
      </c>
      <c r="C108" s="1">
        <f t="shared" si="15"/>
        <v>3.452</v>
      </c>
      <c r="D108" s="2">
        <f t="shared" si="15"/>
        <v>3.7759999999999998</v>
      </c>
      <c r="E108" s="2">
        <f t="shared" si="15"/>
        <v>3.637</v>
      </c>
      <c r="F108" s="2">
        <f t="shared" si="15"/>
        <v>3.6190000000000002</v>
      </c>
      <c r="G108" s="1">
        <f t="shared" si="15"/>
        <v>3.6150000000000002</v>
      </c>
      <c r="H108" s="1">
        <f t="shared" si="15"/>
        <v>3.36</v>
      </c>
      <c r="I108" s="1">
        <f t="shared" si="15"/>
        <v>3.319</v>
      </c>
      <c r="J108" s="1">
        <f t="shared" si="15"/>
        <v>3.5369999999999999</v>
      </c>
    </row>
    <row r="109" spans="1:10">
      <c r="A109" t="s">
        <v>28</v>
      </c>
      <c r="B109" s="1">
        <f t="shared" ref="B109:J109" si="16">STDEV(B88:B107)</f>
        <v>0.37944419186072897</v>
      </c>
      <c r="C109" s="1">
        <f t="shared" si="16"/>
        <v>0.53285329273538995</v>
      </c>
      <c r="D109" s="1">
        <f t="shared" si="16"/>
        <v>0.39044374215688699</v>
      </c>
      <c r="E109" s="1">
        <f t="shared" si="16"/>
        <v>0.42768778577984101</v>
      </c>
      <c r="F109" s="1">
        <f t="shared" si="16"/>
        <v>0.355615108316784</v>
      </c>
      <c r="G109" s="1">
        <f t="shared" si="16"/>
        <v>0.60471393846051003</v>
      </c>
      <c r="H109" s="1">
        <f t="shared" si="16"/>
        <v>0.31362062230797599</v>
      </c>
      <c r="I109" s="1">
        <f t="shared" si="16"/>
        <v>0.49500558210568602</v>
      </c>
      <c r="J109" s="1">
        <f t="shared" si="16"/>
        <v>0.36970970119526803</v>
      </c>
    </row>
    <row r="110" spans="1:10">
      <c r="A110" t="s">
        <v>29</v>
      </c>
      <c r="B110" s="1">
        <f t="shared" ref="B110:J110" si="17">CONFIDENCE(0.05,B109,20)</f>
        <v>0.16629569352839699</v>
      </c>
      <c r="C110" s="1">
        <f t="shared" si="17"/>
        <v>0.23352896095151099</v>
      </c>
      <c r="D110" s="1">
        <f t="shared" si="17"/>
        <v>0.17111637041379099</v>
      </c>
      <c r="E110" s="1">
        <f t="shared" si="17"/>
        <v>0.18743899228265901</v>
      </c>
      <c r="F110" s="1">
        <f t="shared" si="17"/>
        <v>0.15585232910462199</v>
      </c>
      <c r="G110" s="1">
        <f t="shared" si="17"/>
        <v>0.26502269883073798</v>
      </c>
      <c r="H110" s="1">
        <f t="shared" si="17"/>
        <v>0.13744777232129801</v>
      </c>
      <c r="I110" s="1">
        <f t="shared" si="17"/>
        <v>0.216941775213433</v>
      </c>
      <c r="J110" s="1">
        <f t="shared" si="17"/>
        <v>0.162029443283743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J158"/>
  <sheetViews>
    <sheetView topLeftCell="W12" workbookViewId="0">
      <selection activeCell="AL19" sqref="AL19"/>
    </sheetView>
  </sheetViews>
  <sheetFormatPr baseColWidth="10" defaultColWidth="9.140625" defaultRowHeight="15"/>
  <cols>
    <col min="1" max="16384" width="9.140625" style="5"/>
  </cols>
  <sheetData>
    <row r="2" spans="2:36">
      <c r="C2" s="5" t="s">
        <v>68</v>
      </c>
    </row>
    <row r="3" spans="2:36"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2:36">
      <c r="B4" s="5" t="s">
        <v>50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</row>
    <row r="5" spans="2:36">
      <c r="B5" s="5" t="s">
        <v>49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</row>
    <row r="6" spans="2:36">
      <c r="B6" s="5" t="s">
        <v>48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2:36">
      <c r="B7" s="5" t="s">
        <v>47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2:36">
      <c r="B8" s="5" t="s">
        <v>46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2:36">
      <c r="B9" s="5" t="s">
        <v>45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2:36">
      <c r="B10" s="5" t="s">
        <v>69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2:36">
      <c r="B11" s="5" t="s">
        <v>70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2:36">
      <c r="B12" s="5" t="s">
        <v>71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2:36">
      <c r="B13" s="5" t="s">
        <v>72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2:36">
      <c r="C14" s="6"/>
      <c r="D14" s="6"/>
      <c r="E14" s="6"/>
      <c r="F14" s="6"/>
      <c r="G14" s="6"/>
      <c r="N14" s="9" t="s">
        <v>58</v>
      </c>
      <c r="Q14" s="9" t="s">
        <v>57</v>
      </c>
      <c r="T14" s="12" t="s">
        <v>56</v>
      </c>
      <c r="AB14" t="s">
        <v>18</v>
      </c>
      <c r="AC14" t="s">
        <v>19</v>
      </c>
      <c r="AD14" t="s">
        <v>20</v>
      </c>
      <c r="AE14" t="s">
        <v>21</v>
      </c>
      <c r="AF14" t="s">
        <v>22</v>
      </c>
      <c r="AG14" t="s">
        <v>23</v>
      </c>
      <c r="AH14" t="s">
        <v>24</v>
      </c>
      <c r="AI14" t="s">
        <v>25</v>
      </c>
      <c r="AJ14" t="s">
        <v>26</v>
      </c>
    </row>
    <row r="15" spans="2:36">
      <c r="AA15" s="5" t="s">
        <v>41</v>
      </c>
      <c r="AB15" s="5">
        <v>10.35</v>
      </c>
      <c r="AC15" s="5">
        <v>11.1</v>
      </c>
      <c r="AD15" s="5">
        <v>10.866666666666667</v>
      </c>
      <c r="AE15" s="5">
        <v>10.533333333333333</v>
      </c>
      <c r="AF15" s="5">
        <v>11.75</v>
      </c>
      <c r="AG15" s="5">
        <v>11.483333333333333</v>
      </c>
      <c r="AH15" s="5">
        <v>10.283333333333333</v>
      </c>
      <c r="AI15" s="5">
        <v>11.5</v>
      </c>
      <c r="AJ15" s="5">
        <v>11.266666666666666</v>
      </c>
    </row>
    <row r="16" spans="2:36">
      <c r="C16" s="5" t="s">
        <v>17</v>
      </c>
      <c r="N16" s="9" t="s">
        <v>18</v>
      </c>
      <c r="AA16" s="5" t="s">
        <v>55</v>
      </c>
      <c r="AB16" s="5">
        <v>0.25328730802872235</v>
      </c>
      <c r="AC16" s="5">
        <v>0.37777670770221705</v>
      </c>
      <c r="AD16" s="5">
        <v>0.19528448109189897</v>
      </c>
      <c r="AE16" s="5">
        <v>0.1864567754864824</v>
      </c>
      <c r="AF16" s="5">
        <v>0.3520142189025538</v>
      </c>
      <c r="AG16" s="5">
        <v>0.28559693182193002</v>
      </c>
      <c r="AH16" s="5">
        <v>0.26232833362152969</v>
      </c>
      <c r="AI16" s="5">
        <v>0.19326075309853252</v>
      </c>
      <c r="AJ16" s="5">
        <v>0.36912906546875918</v>
      </c>
    </row>
    <row r="17" spans="2:25">
      <c r="C17" s="5" t="s">
        <v>18</v>
      </c>
      <c r="D17" s="5" t="s">
        <v>19</v>
      </c>
      <c r="E17" s="5" t="s">
        <v>20</v>
      </c>
      <c r="F17" s="5" t="s">
        <v>21</v>
      </c>
      <c r="G17" s="5" t="s">
        <v>22</v>
      </c>
      <c r="H17" t="s">
        <v>23</v>
      </c>
      <c r="I17" t="s">
        <v>24</v>
      </c>
      <c r="J17" t="s">
        <v>25</v>
      </c>
      <c r="K17" t="s">
        <v>26</v>
      </c>
      <c r="N17" s="5" t="s">
        <v>54</v>
      </c>
      <c r="O17" s="9" t="s">
        <v>53</v>
      </c>
      <c r="P17" s="9" t="s">
        <v>38</v>
      </c>
      <c r="Q17" s="9" t="s">
        <v>32</v>
      </c>
      <c r="R17" s="5" t="s">
        <v>33</v>
      </c>
      <c r="S17" s="9" t="s">
        <v>52</v>
      </c>
      <c r="T17" s="9"/>
      <c r="U17" s="9"/>
      <c r="V17" s="9"/>
    </row>
    <row r="18" spans="2:25">
      <c r="B18" s="5" t="s">
        <v>50</v>
      </c>
      <c r="C18">
        <v>3</v>
      </c>
      <c r="D18">
        <v>3</v>
      </c>
      <c r="E18">
        <v>2</v>
      </c>
      <c r="F18">
        <v>4</v>
      </c>
      <c r="G18">
        <v>8</v>
      </c>
      <c r="H18">
        <v>3</v>
      </c>
      <c r="I18">
        <v>2</v>
      </c>
      <c r="J18">
        <v>3</v>
      </c>
      <c r="K18">
        <v>6</v>
      </c>
      <c r="M18" s="5" t="s">
        <v>50</v>
      </c>
      <c r="N18" s="11">
        <f t="shared" ref="N18:N27" si="0">(C18-C4)/1</f>
        <v>3</v>
      </c>
      <c r="O18" s="11">
        <f>(C33-C18)/2</f>
        <v>4.5</v>
      </c>
      <c r="P18" s="11">
        <f>(C47-C33)/3</f>
        <v>0.66666666666666663</v>
      </c>
      <c r="Q18" s="11">
        <f t="shared" ref="Q18:Q27" si="1">(C63-C47)/6</f>
        <v>0.16666666666666666</v>
      </c>
      <c r="R18" s="11">
        <f t="shared" ref="R18:R27" si="2">(C79-C63)/7</f>
        <v>0</v>
      </c>
      <c r="S18" s="11">
        <f t="shared" ref="S18:S27" si="3">SUM(N18:R18)</f>
        <v>8.3333333333333321</v>
      </c>
      <c r="T18" s="11"/>
      <c r="U18" s="11"/>
      <c r="V18" s="11"/>
      <c r="W18" s="11"/>
      <c r="X18" s="11"/>
    </row>
    <row r="19" spans="2:25">
      <c r="B19" s="5" t="s">
        <v>49</v>
      </c>
      <c r="C19">
        <v>5</v>
      </c>
      <c r="D19">
        <v>5</v>
      </c>
      <c r="E19">
        <v>7</v>
      </c>
      <c r="F19">
        <v>3</v>
      </c>
      <c r="G19">
        <v>5</v>
      </c>
      <c r="H19">
        <v>7</v>
      </c>
      <c r="I19">
        <v>3</v>
      </c>
      <c r="J19">
        <v>4</v>
      </c>
      <c r="K19">
        <v>4</v>
      </c>
      <c r="M19" s="5" t="s">
        <v>49</v>
      </c>
      <c r="N19" s="11">
        <f t="shared" si="0"/>
        <v>5</v>
      </c>
      <c r="O19" s="11">
        <f>(C34-C19)/2</f>
        <v>5.5</v>
      </c>
      <c r="P19" s="11">
        <f t="shared" ref="P19:P27" si="4">(C48-C34)/3</f>
        <v>0</v>
      </c>
      <c r="Q19" s="11">
        <f t="shared" si="1"/>
        <v>0.16666666666666666</v>
      </c>
      <c r="R19" s="11">
        <f t="shared" si="2"/>
        <v>0</v>
      </c>
      <c r="S19" s="11">
        <f t="shared" si="3"/>
        <v>10.666666666666666</v>
      </c>
      <c r="T19" s="11"/>
      <c r="U19" s="11"/>
      <c r="V19" s="11"/>
      <c r="W19" s="11"/>
      <c r="X19" s="11"/>
    </row>
    <row r="20" spans="2:25">
      <c r="B20" s="5" t="s">
        <v>48</v>
      </c>
      <c r="C20">
        <v>4</v>
      </c>
      <c r="D20">
        <v>4</v>
      </c>
      <c r="E20">
        <v>6</v>
      </c>
      <c r="F20">
        <v>4</v>
      </c>
      <c r="G20">
        <v>6</v>
      </c>
      <c r="H20">
        <v>7</v>
      </c>
      <c r="I20">
        <v>2</v>
      </c>
      <c r="J20">
        <v>6</v>
      </c>
      <c r="K20">
        <v>1</v>
      </c>
      <c r="M20" s="5" t="s">
        <v>48</v>
      </c>
      <c r="N20" s="11">
        <f t="shared" si="0"/>
        <v>4</v>
      </c>
      <c r="O20" s="11">
        <f t="shared" ref="O20:O27" si="5">(C35-C20)/2</f>
        <v>6.5</v>
      </c>
      <c r="P20" s="11">
        <f t="shared" si="4"/>
        <v>0</v>
      </c>
      <c r="Q20" s="11">
        <f t="shared" si="1"/>
        <v>0.16666666666666666</v>
      </c>
      <c r="R20" s="11">
        <f t="shared" si="2"/>
        <v>0</v>
      </c>
      <c r="S20" s="11">
        <f t="shared" si="3"/>
        <v>10.666666666666666</v>
      </c>
      <c r="T20" s="11"/>
      <c r="U20" s="11"/>
      <c r="V20" s="11"/>
      <c r="W20" s="11"/>
      <c r="X20" s="11"/>
    </row>
    <row r="21" spans="2:25">
      <c r="B21" s="5" t="s">
        <v>47</v>
      </c>
      <c r="C21">
        <v>3</v>
      </c>
      <c r="D21">
        <v>2</v>
      </c>
      <c r="E21">
        <v>5</v>
      </c>
      <c r="F21">
        <v>2</v>
      </c>
      <c r="G21">
        <v>6</v>
      </c>
      <c r="H21">
        <v>4</v>
      </c>
      <c r="I21">
        <v>3</v>
      </c>
      <c r="J21">
        <v>4</v>
      </c>
      <c r="K21">
        <v>9</v>
      </c>
      <c r="M21" s="5" t="s">
        <v>47</v>
      </c>
      <c r="N21" s="11">
        <f t="shared" si="0"/>
        <v>3</v>
      </c>
      <c r="O21" s="11">
        <f t="shared" si="5"/>
        <v>5</v>
      </c>
      <c r="P21" s="11">
        <f t="shared" si="4"/>
        <v>1</v>
      </c>
      <c r="Q21" s="11">
        <f t="shared" si="1"/>
        <v>0.33333333333333331</v>
      </c>
      <c r="R21" s="11">
        <f t="shared" si="2"/>
        <v>0</v>
      </c>
      <c r="S21" s="11">
        <f t="shared" si="3"/>
        <v>9.3333333333333339</v>
      </c>
      <c r="T21" s="11"/>
      <c r="U21" s="11"/>
      <c r="V21" s="11"/>
      <c r="W21" s="11"/>
      <c r="X21" s="11"/>
    </row>
    <row r="22" spans="2:25">
      <c r="B22" s="5" t="s">
        <v>46</v>
      </c>
      <c r="C22">
        <v>4</v>
      </c>
      <c r="D22">
        <v>8</v>
      </c>
      <c r="E22">
        <v>5</v>
      </c>
      <c r="F22">
        <v>2</v>
      </c>
      <c r="G22">
        <v>9</v>
      </c>
      <c r="H22">
        <v>5</v>
      </c>
      <c r="I22">
        <v>2</v>
      </c>
      <c r="J22">
        <v>3</v>
      </c>
      <c r="K22">
        <v>7</v>
      </c>
      <c r="M22" s="5" t="s">
        <v>46</v>
      </c>
      <c r="N22" s="11">
        <f t="shared" si="0"/>
        <v>4</v>
      </c>
      <c r="O22" s="11">
        <f t="shared" si="5"/>
        <v>5</v>
      </c>
      <c r="P22" s="11">
        <f t="shared" si="4"/>
        <v>0.66666666666666663</v>
      </c>
      <c r="Q22" s="11">
        <f t="shared" si="1"/>
        <v>0.33333333333333331</v>
      </c>
      <c r="R22" s="11">
        <f t="shared" si="2"/>
        <v>0</v>
      </c>
      <c r="S22" s="11">
        <f t="shared" si="3"/>
        <v>10</v>
      </c>
      <c r="T22" s="11"/>
      <c r="U22" s="11"/>
      <c r="V22" s="11"/>
      <c r="W22" s="11"/>
      <c r="X22" s="11"/>
    </row>
    <row r="23" spans="2:25">
      <c r="B23" s="5" t="s">
        <v>45</v>
      </c>
      <c r="C23">
        <v>8</v>
      </c>
      <c r="D23">
        <v>4</v>
      </c>
      <c r="E23">
        <v>3</v>
      </c>
      <c r="F23">
        <v>4</v>
      </c>
      <c r="G23">
        <v>2</v>
      </c>
      <c r="H23">
        <v>6</v>
      </c>
      <c r="I23">
        <v>4</v>
      </c>
      <c r="J23">
        <v>10</v>
      </c>
      <c r="K23">
        <v>8</v>
      </c>
      <c r="M23" s="5" t="s">
        <v>45</v>
      </c>
      <c r="N23" s="11">
        <f t="shared" si="0"/>
        <v>8</v>
      </c>
      <c r="O23" s="11">
        <f t="shared" si="5"/>
        <v>5</v>
      </c>
      <c r="P23" s="11">
        <f t="shared" si="4"/>
        <v>0</v>
      </c>
      <c r="Q23" s="11">
        <f t="shared" si="1"/>
        <v>0</v>
      </c>
      <c r="R23" s="11">
        <f t="shared" si="2"/>
        <v>0</v>
      </c>
      <c r="S23" s="11">
        <f t="shared" si="3"/>
        <v>13</v>
      </c>
      <c r="T23" s="11"/>
      <c r="U23" s="11"/>
      <c r="V23" s="11"/>
      <c r="W23" s="11"/>
      <c r="X23" s="11"/>
    </row>
    <row r="24" spans="2:25">
      <c r="B24" s="5" t="s">
        <v>69</v>
      </c>
      <c r="C24">
        <v>5</v>
      </c>
      <c r="D24">
        <v>5</v>
      </c>
      <c r="E24">
        <v>4</v>
      </c>
      <c r="F24">
        <v>3</v>
      </c>
      <c r="G24">
        <v>5</v>
      </c>
      <c r="H24">
        <v>6</v>
      </c>
      <c r="I24">
        <v>5</v>
      </c>
      <c r="J24">
        <v>6</v>
      </c>
      <c r="K24">
        <v>6</v>
      </c>
      <c r="M24" s="5" t="s">
        <v>69</v>
      </c>
      <c r="N24" s="11">
        <f t="shared" si="0"/>
        <v>5</v>
      </c>
      <c r="O24" s="11">
        <f t="shared" si="5"/>
        <v>5</v>
      </c>
      <c r="P24" s="11">
        <f>(C53-C39)/3</f>
        <v>0.33333333333333331</v>
      </c>
      <c r="Q24" s="11">
        <f t="shared" si="1"/>
        <v>0</v>
      </c>
      <c r="R24" s="11">
        <f t="shared" si="2"/>
        <v>0</v>
      </c>
      <c r="S24" s="11">
        <f t="shared" si="3"/>
        <v>10.333333333333334</v>
      </c>
    </row>
    <row r="25" spans="2:25">
      <c r="B25" s="5" t="s">
        <v>70</v>
      </c>
      <c r="C25">
        <v>4</v>
      </c>
      <c r="D25">
        <v>6</v>
      </c>
      <c r="E25">
        <v>7</v>
      </c>
      <c r="F25">
        <v>3</v>
      </c>
      <c r="G25">
        <v>8</v>
      </c>
      <c r="H25">
        <v>7</v>
      </c>
      <c r="I25">
        <v>6</v>
      </c>
      <c r="J25">
        <v>9</v>
      </c>
      <c r="K25">
        <v>4</v>
      </c>
      <c r="M25" s="5" t="s">
        <v>70</v>
      </c>
      <c r="N25" s="11">
        <f t="shared" si="0"/>
        <v>4</v>
      </c>
      <c r="O25" s="11">
        <f t="shared" si="5"/>
        <v>5.5</v>
      </c>
      <c r="P25" s="11">
        <f t="shared" si="4"/>
        <v>0.66666666666666663</v>
      </c>
      <c r="Q25" s="11">
        <f t="shared" si="1"/>
        <v>0.33333333333333331</v>
      </c>
      <c r="R25" s="11">
        <f t="shared" si="2"/>
        <v>0</v>
      </c>
      <c r="S25" s="11">
        <f t="shared" si="3"/>
        <v>10.5</v>
      </c>
    </row>
    <row r="26" spans="2:25">
      <c r="B26" s="5" t="s">
        <v>71</v>
      </c>
      <c r="C26">
        <v>3</v>
      </c>
      <c r="D26">
        <v>6</v>
      </c>
      <c r="E26">
        <v>4</v>
      </c>
      <c r="F26">
        <v>4</v>
      </c>
      <c r="G26">
        <v>4</v>
      </c>
      <c r="H26">
        <v>3</v>
      </c>
      <c r="I26">
        <v>6</v>
      </c>
      <c r="J26">
        <v>5</v>
      </c>
      <c r="K26">
        <v>6</v>
      </c>
      <c r="M26" s="5" t="s">
        <v>71</v>
      </c>
      <c r="N26" s="11">
        <f t="shared" si="0"/>
        <v>3</v>
      </c>
      <c r="O26" s="11">
        <f>(C41-C26)/2</f>
        <v>7</v>
      </c>
      <c r="P26" s="11">
        <f t="shared" si="4"/>
        <v>0</v>
      </c>
      <c r="Q26" s="11">
        <f t="shared" si="1"/>
        <v>0</v>
      </c>
      <c r="R26" s="11">
        <f t="shared" si="2"/>
        <v>0</v>
      </c>
      <c r="S26" s="11">
        <f t="shared" si="3"/>
        <v>10</v>
      </c>
    </row>
    <row r="27" spans="2:25">
      <c r="B27" s="5" t="s">
        <v>72</v>
      </c>
      <c r="C27">
        <v>5</v>
      </c>
      <c r="D27">
        <v>8</v>
      </c>
      <c r="E27">
        <v>4</v>
      </c>
      <c r="F27">
        <v>5</v>
      </c>
      <c r="G27">
        <v>6</v>
      </c>
      <c r="H27">
        <v>5</v>
      </c>
      <c r="I27">
        <v>7</v>
      </c>
      <c r="J27">
        <v>6</v>
      </c>
      <c r="K27">
        <v>3</v>
      </c>
      <c r="M27" s="5" t="s">
        <v>72</v>
      </c>
      <c r="N27" s="11">
        <f t="shared" si="0"/>
        <v>5</v>
      </c>
      <c r="O27" s="11">
        <f t="shared" si="5"/>
        <v>5</v>
      </c>
      <c r="P27" s="11">
        <f t="shared" si="4"/>
        <v>0.66666666666666663</v>
      </c>
      <c r="Q27" s="11">
        <f t="shared" si="1"/>
        <v>0</v>
      </c>
      <c r="R27" s="11">
        <f t="shared" si="2"/>
        <v>0</v>
      </c>
      <c r="S27" s="11">
        <f t="shared" si="3"/>
        <v>10.666666666666666</v>
      </c>
    </row>
    <row r="28" spans="2:25">
      <c r="R28" s="5" t="s">
        <v>44</v>
      </c>
      <c r="S28" s="10">
        <f>AVERAGE(S18:S27)</f>
        <v>10.35</v>
      </c>
    </row>
    <row r="29" spans="2:25">
      <c r="R29" s="5" t="s">
        <v>43</v>
      </c>
      <c r="S29" s="10">
        <f>STDEV(S18:S27)</f>
        <v>1.1875121831733786</v>
      </c>
    </row>
    <row r="30" spans="2:25">
      <c r="R30" s="5" t="s">
        <v>42</v>
      </c>
      <c r="S30" s="10">
        <f>CONFIDENCE(0.5,S29,10)</f>
        <v>0.25328730802872235</v>
      </c>
    </row>
    <row r="31" spans="2:25">
      <c r="D31" s="5" t="s">
        <v>30</v>
      </c>
      <c r="N31" s="9" t="s">
        <v>19</v>
      </c>
    </row>
    <row r="32" spans="2:25">
      <c r="C32" s="5" t="s">
        <v>18</v>
      </c>
      <c r="D32" s="5" t="s">
        <v>19</v>
      </c>
      <c r="E32" s="5" t="s">
        <v>20</v>
      </c>
      <c r="F32" s="5" t="s">
        <v>21</v>
      </c>
      <c r="G32" s="5" t="s">
        <v>22</v>
      </c>
      <c r="H32" t="s">
        <v>23</v>
      </c>
      <c r="I32" t="s">
        <v>24</v>
      </c>
      <c r="J32" t="s">
        <v>25</v>
      </c>
      <c r="K32" t="s">
        <v>26</v>
      </c>
      <c r="N32" s="5" t="s">
        <v>54</v>
      </c>
      <c r="O32" s="9" t="s">
        <v>53</v>
      </c>
      <c r="P32" s="9" t="s">
        <v>38</v>
      </c>
      <c r="Q32" s="9" t="s">
        <v>32</v>
      </c>
      <c r="R32" s="5" t="s">
        <v>33</v>
      </c>
      <c r="S32" s="9" t="s">
        <v>52</v>
      </c>
      <c r="T32" s="9"/>
      <c r="U32" s="9"/>
      <c r="V32" s="9"/>
      <c r="Y32" s="9"/>
    </row>
    <row r="33" spans="2:25">
      <c r="B33" s="5" t="s">
        <v>50</v>
      </c>
      <c r="C33">
        <v>12</v>
      </c>
      <c r="D33">
        <v>15</v>
      </c>
      <c r="E33">
        <v>18</v>
      </c>
      <c r="F33">
        <v>19</v>
      </c>
      <c r="G33">
        <v>16</v>
      </c>
      <c r="H33">
        <v>17</v>
      </c>
      <c r="I33">
        <v>16</v>
      </c>
      <c r="J33">
        <v>18</v>
      </c>
      <c r="K33">
        <v>17</v>
      </c>
      <c r="M33" s="5" t="s">
        <v>50</v>
      </c>
      <c r="N33" s="11">
        <f t="shared" ref="N33:N42" si="6">(D18-D4)/1</f>
        <v>3</v>
      </c>
      <c r="O33" s="11">
        <f>(D33-D18)/2</f>
        <v>6</v>
      </c>
      <c r="P33" s="11">
        <f>(D47-D33)/3</f>
        <v>0</v>
      </c>
      <c r="Q33" s="11">
        <f t="shared" ref="Q33:Q42" si="7">(D63-D47)/6</f>
        <v>0.33333333333333331</v>
      </c>
      <c r="R33" s="11">
        <f t="shared" ref="R33:R42" si="8">(D79-D63)/7</f>
        <v>0</v>
      </c>
      <c r="S33" s="11">
        <f t="shared" ref="S33:S38" si="9">SUM(N33:R33)</f>
        <v>9.3333333333333339</v>
      </c>
      <c r="T33" s="11"/>
      <c r="U33" s="11"/>
      <c r="V33" s="11"/>
      <c r="W33" s="11"/>
      <c r="X33" s="11"/>
    </row>
    <row r="34" spans="2:25">
      <c r="B34" s="5" t="s">
        <v>49</v>
      </c>
      <c r="C34">
        <v>16</v>
      </c>
      <c r="D34">
        <v>18</v>
      </c>
      <c r="E34">
        <v>14</v>
      </c>
      <c r="F34">
        <v>16</v>
      </c>
      <c r="G34">
        <v>20</v>
      </c>
      <c r="H34">
        <v>16</v>
      </c>
      <c r="I34">
        <v>13</v>
      </c>
      <c r="J34">
        <v>18</v>
      </c>
      <c r="K34">
        <v>17</v>
      </c>
      <c r="M34" s="5" t="s">
        <v>49</v>
      </c>
      <c r="N34" s="11">
        <f t="shared" si="6"/>
        <v>5</v>
      </c>
      <c r="O34" s="11">
        <f t="shared" ref="O34:O42" si="10">(D34-D19)/2</f>
        <v>6.5</v>
      </c>
      <c r="P34" s="11">
        <f t="shared" ref="P34:P42" si="11">(D48-D34)/3</f>
        <v>0</v>
      </c>
      <c r="Q34" s="11">
        <f t="shared" si="7"/>
        <v>0.16666666666666666</v>
      </c>
      <c r="R34" s="11">
        <f t="shared" si="8"/>
        <v>0</v>
      </c>
      <c r="S34" s="11">
        <f t="shared" si="9"/>
        <v>11.666666666666666</v>
      </c>
      <c r="T34" s="11"/>
      <c r="U34" s="11"/>
      <c r="V34" s="11"/>
      <c r="W34" s="11"/>
      <c r="X34" s="11"/>
    </row>
    <row r="35" spans="2:25">
      <c r="B35" s="5" t="s">
        <v>48</v>
      </c>
      <c r="C35">
        <v>17</v>
      </c>
      <c r="D35">
        <v>15</v>
      </c>
      <c r="E35">
        <v>17</v>
      </c>
      <c r="F35">
        <v>15</v>
      </c>
      <c r="G35">
        <v>16</v>
      </c>
      <c r="H35">
        <v>20</v>
      </c>
      <c r="I35">
        <v>17</v>
      </c>
      <c r="J35">
        <v>18</v>
      </c>
      <c r="K35">
        <v>15</v>
      </c>
      <c r="M35" s="5" t="s">
        <v>48</v>
      </c>
      <c r="N35" s="11">
        <f t="shared" si="6"/>
        <v>4</v>
      </c>
      <c r="O35" s="11">
        <f t="shared" si="10"/>
        <v>5.5</v>
      </c>
      <c r="P35" s="11">
        <f t="shared" si="11"/>
        <v>0.33333333333333331</v>
      </c>
      <c r="Q35" s="11">
        <f t="shared" si="7"/>
        <v>0.33333333333333331</v>
      </c>
      <c r="R35" s="11">
        <f t="shared" si="8"/>
        <v>0</v>
      </c>
      <c r="S35" s="11">
        <f t="shared" si="9"/>
        <v>10.166666666666668</v>
      </c>
      <c r="T35" s="11"/>
      <c r="U35" s="11"/>
      <c r="V35" s="11"/>
      <c r="W35" s="11"/>
      <c r="X35" s="11"/>
    </row>
    <row r="36" spans="2:25">
      <c r="B36" s="5" t="s">
        <v>47</v>
      </c>
      <c r="C36">
        <v>13</v>
      </c>
      <c r="D36">
        <v>16</v>
      </c>
      <c r="E36">
        <v>18</v>
      </c>
      <c r="F36">
        <v>17</v>
      </c>
      <c r="G36">
        <v>14</v>
      </c>
      <c r="H36">
        <v>14</v>
      </c>
      <c r="I36">
        <v>15</v>
      </c>
      <c r="J36">
        <v>17</v>
      </c>
      <c r="K36">
        <v>19</v>
      </c>
      <c r="M36" s="5" t="s">
        <v>47</v>
      </c>
      <c r="N36" s="11">
        <f t="shared" si="6"/>
        <v>2</v>
      </c>
      <c r="O36" s="11">
        <f t="shared" si="10"/>
        <v>7</v>
      </c>
      <c r="P36" s="11">
        <f t="shared" si="11"/>
        <v>0</v>
      </c>
      <c r="Q36" s="11">
        <f t="shared" si="7"/>
        <v>0.16666666666666666</v>
      </c>
      <c r="R36" s="11">
        <f t="shared" si="8"/>
        <v>0</v>
      </c>
      <c r="S36" s="11">
        <f t="shared" si="9"/>
        <v>9.1666666666666661</v>
      </c>
      <c r="T36" s="11"/>
      <c r="U36" s="11"/>
      <c r="V36" s="11"/>
      <c r="W36" s="11"/>
      <c r="X36" s="11"/>
    </row>
    <row r="37" spans="2:25">
      <c r="B37" s="5" t="s">
        <v>46</v>
      </c>
      <c r="C37">
        <v>14</v>
      </c>
      <c r="D37">
        <v>20</v>
      </c>
      <c r="E37">
        <v>15</v>
      </c>
      <c r="F37">
        <v>13</v>
      </c>
      <c r="G37">
        <v>19</v>
      </c>
      <c r="H37">
        <v>15</v>
      </c>
      <c r="I37">
        <v>17</v>
      </c>
      <c r="J37">
        <v>18</v>
      </c>
      <c r="K37">
        <v>16</v>
      </c>
      <c r="M37" s="5" t="s">
        <v>46</v>
      </c>
      <c r="N37" s="11">
        <f t="shared" si="6"/>
        <v>8</v>
      </c>
      <c r="O37" s="11">
        <f t="shared" si="10"/>
        <v>6</v>
      </c>
      <c r="P37" s="11">
        <f t="shared" si="11"/>
        <v>0</v>
      </c>
      <c r="Q37" s="11">
        <f t="shared" si="7"/>
        <v>0</v>
      </c>
      <c r="R37" s="11">
        <f t="shared" si="8"/>
        <v>0</v>
      </c>
      <c r="S37" s="11">
        <f t="shared" si="9"/>
        <v>14</v>
      </c>
      <c r="T37" s="11"/>
      <c r="U37" s="11"/>
      <c r="V37" s="11"/>
      <c r="W37" s="11"/>
      <c r="X37" s="11"/>
    </row>
    <row r="38" spans="2:25">
      <c r="B38" s="5" t="s">
        <v>45</v>
      </c>
      <c r="C38">
        <v>18</v>
      </c>
      <c r="D38">
        <v>13</v>
      </c>
      <c r="E38">
        <v>14</v>
      </c>
      <c r="F38">
        <v>19</v>
      </c>
      <c r="G38">
        <v>15</v>
      </c>
      <c r="H38">
        <v>18</v>
      </c>
      <c r="I38">
        <v>17</v>
      </c>
      <c r="J38">
        <v>15</v>
      </c>
      <c r="K38">
        <v>16</v>
      </c>
      <c r="M38" s="5" t="s">
        <v>45</v>
      </c>
      <c r="N38" s="11">
        <f t="shared" si="6"/>
        <v>4</v>
      </c>
      <c r="O38" s="11">
        <f t="shared" si="10"/>
        <v>4.5</v>
      </c>
      <c r="P38" s="11">
        <f t="shared" si="11"/>
        <v>0.33333333333333331</v>
      </c>
      <c r="Q38" s="11">
        <f t="shared" si="7"/>
        <v>0</v>
      </c>
      <c r="R38" s="11">
        <f t="shared" si="8"/>
        <v>0</v>
      </c>
      <c r="S38" s="11">
        <f t="shared" si="9"/>
        <v>8.8333333333333339</v>
      </c>
      <c r="T38" s="11"/>
      <c r="U38" s="11"/>
      <c r="V38" s="11"/>
      <c r="W38" s="11"/>
      <c r="X38" s="11"/>
    </row>
    <row r="39" spans="2:25">
      <c r="B39" s="5" t="s">
        <v>69</v>
      </c>
      <c r="C39">
        <v>15</v>
      </c>
      <c r="D39">
        <v>17</v>
      </c>
      <c r="E39">
        <v>16</v>
      </c>
      <c r="F39">
        <v>14</v>
      </c>
      <c r="G39">
        <v>16</v>
      </c>
      <c r="H39">
        <v>18</v>
      </c>
      <c r="I39">
        <v>13</v>
      </c>
      <c r="J39">
        <v>15</v>
      </c>
      <c r="K39">
        <v>19</v>
      </c>
      <c r="M39" s="5" t="s">
        <v>69</v>
      </c>
      <c r="N39" s="11">
        <f t="shared" si="6"/>
        <v>5</v>
      </c>
      <c r="O39" s="11">
        <f t="shared" si="10"/>
        <v>6</v>
      </c>
      <c r="P39" s="11">
        <f t="shared" si="11"/>
        <v>0.33333333333333331</v>
      </c>
      <c r="Q39" s="11">
        <f t="shared" si="7"/>
        <v>0</v>
      </c>
      <c r="R39" s="11">
        <f t="shared" si="8"/>
        <v>0</v>
      </c>
      <c r="S39" s="11">
        <f t="shared" ref="S39:S40" si="12">SUM(N39:R39)</f>
        <v>11.333333333333334</v>
      </c>
    </row>
    <row r="40" spans="2:25">
      <c r="B40" s="5" t="s">
        <v>70</v>
      </c>
      <c r="C40">
        <v>15</v>
      </c>
      <c r="D40">
        <v>16</v>
      </c>
      <c r="E40">
        <v>17</v>
      </c>
      <c r="F40">
        <v>19</v>
      </c>
      <c r="G40">
        <v>19</v>
      </c>
      <c r="H40">
        <v>17</v>
      </c>
      <c r="I40">
        <v>17</v>
      </c>
      <c r="J40">
        <v>15</v>
      </c>
      <c r="K40">
        <v>20</v>
      </c>
      <c r="M40" s="5" t="s">
        <v>70</v>
      </c>
      <c r="N40" s="11">
        <f t="shared" si="6"/>
        <v>6</v>
      </c>
      <c r="O40" s="11">
        <f t="shared" si="10"/>
        <v>5</v>
      </c>
      <c r="P40" s="11">
        <f t="shared" si="11"/>
        <v>0</v>
      </c>
      <c r="Q40" s="11">
        <f t="shared" si="7"/>
        <v>0</v>
      </c>
      <c r="R40" s="11">
        <f t="shared" si="8"/>
        <v>0</v>
      </c>
      <c r="S40" s="11">
        <f t="shared" si="12"/>
        <v>11</v>
      </c>
    </row>
    <row r="41" spans="2:25">
      <c r="B41" s="5" t="s">
        <v>71</v>
      </c>
      <c r="C41">
        <v>17</v>
      </c>
      <c r="D41">
        <v>18</v>
      </c>
      <c r="E41">
        <v>17</v>
      </c>
      <c r="F41">
        <v>16</v>
      </c>
      <c r="G41">
        <v>16</v>
      </c>
      <c r="H41">
        <v>18</v>
      </c>
      <c r="I41">
        <v>15</v>
      </c>
      <c r="J41">
        <v>16</v>
      </c>
      <c r="K41">
        <v>16</v>
      </c>
      <c r="M41" s="5" t="s">
        <v>71</v>
      </c>
      <c r="N41" s="11">
        <f t="shared" si="6"/>
        <v>6</v>
      </c>
      <c r="O41" s="11">
        <f>(D41-D26)/2</f>
        <v>6</v>
      </c>
      <c r="P41" s="11">
        <f t="shared" si="11"/>
        <v>0</v>
      </c>
      <c r="Q41" s="11">
        <f t="shared" si="7"/>
        <v>0</v>
      </c>
      <c r="R41" s="11">
        <f t="shared" si="8"/>
        <v>0</v>
      </c>
      <c r="S41" s="11">
        <f>SUM(N41:R41)</f>
        <v>12</v>
      </c>
    </row>
    <row r="42" spans="2:25">
      <c r="B42" s="5" t="s">
        <v>72</v>
      </c>
      <c r="C42">
        <v>15</v>
      </c>
      <c r="D42">
        <v>19</v>
      </c>
      <c r="E42">
        <v>16</v>
      </c>
      <c r="F42">
        <v>17</v>
      </c>
      <c r="G42">
        <v>19</v>
      </c>
      <c r="H42">
        <v>19</v>
      </c>
      <c r="I42">
        <v>17</v>
      </c>
      <c r="J42">
        <v>16</v>
      </c>
      <c r="K42">
        <v>14</v>
      </c>
      <c r="M42" s="5" t="s">
        <v>72</v>
      </c>
      <c r="N42" s="11">
        <f t="shared" si="6"/>
        <v>8</v>
      </c>
      <c r="O42" s="11">
        <f t="shared" si="10"/>
        <v>5.5</v>
      </c>
      <c r="P42" s="11">
        <f t="shared" si="11"/>
        <v>0</v>
      </c>
      <c r="Q42" s="11">
        <f t="shared" si="7"/>
        <v>0</v>
      </c>
      <c r="R42" s="11">
        <f t="shared" si="8"/>
        <v>0</v>
      </c>
      <c r="S42" s="11">
        <f>SUM(N42:R42)</f>
        <v>13.5</v>
      </c>
    </row>
    <row r="43" spans="2:25">
      <c r="R43" s="5" t="s">
        <v>44</v>
      </c>
      <c r="S43" s="10">
        <f>AVERAGE(S33:S42)</f>
        <v>11.1</v>
      </c>
    </row>
    <row r="44" spans="2:25">
      <c r="R44" s="5" t="s">
        <v>43</v>
      </c>
      <c r="S44" s="10">
        <f>STDEV(S33:S42)</f>
        <v>1.7711682689787167</v>
      </c>
    </row>
    <row r="45" spans="2:25">
      <c r="C45" s="5" t="s">
        <v>38</v>
      </c>
      <c r="N45" s="5" t="s">
        <v>20</v>
      </c>
      <c r="R45" s="5" t="s">
        <v>42</v>
      </c>
      <c r="S45" s="10">
        <f>CONFIDENCE(0.5,S44,10)</f>
        <v>0.37777670770221705</v>
      </c>
    </row>
    <row r="46" spans="2:25">
      <c r="C46" s="5" t="s">
        <v>18</v>
      </c>
      <c r="D46" s="5" t="s">
        <v>19</v>
      </c>
      <c r="E46" s="5" t="s">
        <v>20</v>
      </c>
      <c r="F46" s="5" t="s">
        <v>21</v>
      </c>
      <c r="G46" s="5" t="s">
        <v>22</v>
      </c>
      <c r="H46" t="s">
        <v>23</v>
      </c>
      <c r="I46" t="s">
        <v>24</v>
      </c>
      <c r="J46" t="s">
        <v>25</v>
      </c>
      <c r="K46" t="s">
        <v>26</v>
      </c>
      <c r="N46" s="5" t="s">
        <v>54</v>
      </c>
      <c r="O46" s="9" t="s">
        <v>53</v>
      </c>
      <c r="P46" s="9" t="s">
        <v>38</v>
      </c>
      <c r="Q46" s="9" t="s">
        <v>32</v>
      </c>
      <c r="R46" s="5" t="s">
        <v>33</v>
      </c>
      <c r="S46" s="9" t="s">
        <v>52</v>
      </c>
      <c r="T46" s="9"/>
      <c r="U46" s="9"/>
      <c r="V46" s="9"/>
      <c r="Y46" s="9" t="s">
        <v>52</v>
      </c>
    </row>
    <row r="47" spans="2:25">
      <c r="B47" s="5" t="s">
        <v>50</v>
      </c>
      <c r="C47">
        <v>14</v>
      </c>
      <c r="D47">
        <v>15</v>
      </c>
      <c r="E47">
        <v>18</v>
      </c>
      <c r="F47">
        <v>20</v>
      </c>
      <c r="G47">
        <v>17</v>
      </c>
      <c r="H47">
        <v>17</v>
      </c>
      <c r="I47">
        <v>16</v>
      </c>
      <c r="J47">
        <v>19</v>
      </c>
      <c r="K47">
        <v>17</v>
      </c>
      <c r="M47" s="5" t="s">
        <v>50</v>
      </c>
      <c r="N47" s="11">
        <f t="shared" ref="N47:N56" si="13">(E18-E4)/1</f>
        <v>2</v>
      </c>
      <c r="O47" s="11">
        <f>(E33-E18)/2</f>
        <v>8</v>
      </c>
      <c r="P47" s="11">
        <f>(E47-E33)/3</f>
        <v>0</v>
      </c>
      <c r="Q47" s="11">
        <f t="shared" ref="Q47:Q56" si="14">(E63-E47)/6</f>
        <v>0</v>
      </c>
      <c r="R47" s="11">
        <f t="shared" ref="R47:R56" si="15">(E79-E63)/7</f>
        <v>0</v>
      </c>
      <c r="S47" s="11">
        <f t="shared" ref="S47:S52" si="16">SUM(N47:R47)</f>
        <v>10</v>
      </c>
      <c r="T47" s="11"/>
      <c r="U47" s="11"/>
      <c r="V47" s="11"/>
      <c r="W47" s="11"/>
      <c r="X47" s="11"/>
    </row>
    <row r="48" spans="2:25">
      <c r="B48" s="5" t="s">
        <v>49</v>
      </c>
      <c r="C48">
        <v>16</v>
      </c>
      <c r="D48">
        <v>18</v>
      </c>
      <c r="E48">
        <v>15</v>
      </c>
      <c r="F48">
        <v>18</v>
      </c>
      <c r="G48">
        <v>20</v>
      </c>
      <c r="H48">
        <v>17</v>
      </c>
      <c r="I48">
        <v>16</v>
      </c>
      <c r="J48">
        <v>18</v>
      </c>
      <c r="K48">
        <v>17</v>
      </c>
      <c r="M48" s="5" t="s">
        <v>49</v>
      </c>
      <c r="N48" s="11">
        <f t="shared" si="13"/>
        <v>7</v>
      </c>
      <c r="O48" s="11">
        <f t="shared" ref="O48:O56" si="17">(E34-E19)/2</f>
        <v>3.5</v>
      </c>
      <c r="P48" s="11">
        <f t="shared" ref="P48:P56" si="18">(E48-E34)/3</f>
        <v>0.33333333333333331</v>
      </c>
      <c r="Q48" s="11">
        <f t="shared" si="14"/>
        <v>0.16666666666666666</v>
      </c>
      <c r="R48" s="11">
        <f t="shared" si="15"/>
        <v>0</v>
      </c>
      <c r="S48" s="11">
        <f t="shared" si="16"/>
        <v>11</v>
      </c>
      <c r="T48" s="11"/>
      <c r="U48" s="11"/>
      <c r="V48" s="11"/>
      <c r="W48" s="11"/>
      <c r="X48" s="11"/>
    </row>
    <row r="49" spans="2:25">
      <c r="B49" s="5" t="s">
        <v>48</v>
      </c>
      <c r="C49">
        <v>17</v>
      </c>
      <c r="D49">
        <v>16</v>
      </c>
      <c r="E49">
        <v>17</v>
      </c>
      <c r="F49">
        <v>18</v>
      </c>
      <c r="G49">
        <v>19</v>
      </c>
      <c r="H49">
        <v>20</v>
      </c>
      <c r="I49">
        <v>17</v>
      </c>
      <c r="J49">
        <v>18</v>
      </c>
      <c r="K49">
        <v>15</v>
      </c>
      <c r="M49" s="5" t="s">
        <v>48</v>
      </c>
      <c r="N49" s="11">
        <f t="shared" si="13"/>
        <v>6</v>
      </c>
      <c r="O49" s="11">
        <f t="shared" si="17"/>
        <v>5.5</v>
      </c>
      <c r="P49" s="11">
        <f>(E49-E35)/3</f>
        <v>0</v>
      </c>
      <c r="Q49" s="11">
        <f t="shared" si="14"/>
        <v>0.33333333333333331</v>
      </c>
      <c r="R49" s="11">
        <f t="shared" si="15"/>
        <v>0</v>
      </c>
      <c r="S49" s="11">
        <f t="shared" si="16"/>
        <v>11.833333333333334</v>
      </c>
      <c r="T49" s="11"/>
      <c r="U49" s="11"/>
      <c r="V49" s="11"/>
      <c r="W49" s="11"/>
      <c r="X49" s="11"/>
    </row>
    <row r="50" spans="2:25">
      <c r="B50" s="5" t="s">
        <v>47</v>
      </c>
      <c r="C50">
        <v>16</v>
      </c>
      <c r="D50">
        <v>16</v>
      </c>
      <c r="E50">
        <v>18</v>
      </c>
      <c r="F50">
        <v>19</v>
      </c>
      <c r="G50">
        <v>14</v>
      </c>
      <c r="H50">
        <v>14</v>
      </c>
      <c r="I50">
        <v>15</v>
      </c>
      <c r="J50">
        <v>18</v>
      </c>
      <c r="K50">
        <v>19</v>
      </c>
      <c r="M50" s="5" t="s">
        <v>47</v>
      </c>
      <c r="N50" s="11">
        <f t="shared" si="13"/>
        <v>5</v>
      </c>
      <c r="O50" s="11">
        <f t="shared" si="17"/>
        <v>6.5</v>
      </c>
      <c r="P50" s="11">
        <f t="shared" si="18"/>
        <v>0</v>
      </c>
      <c r="Q50" s="11">
        <f t="shared" si="14"/>
        <v>0</v>
      </c>
      <c r="R50" s="11">
        <f t="shared" si="15"/>
        <v>0</v>
      </c>
      <c r="S50" s="11">
        <f t="shared" si="16"/>
        <v>11.5</v>
      </c>
      <c r="T50" s="11"/>
      <c r="U50" s="11"/>
      <c r="V50" s="11"/>
      <c r="W50" s="11"/>
      <c r="X50" s="11"/>
    </row>
    <row r="51" spans="2:25">
      <c r="B51" s="5" t="s">
        <v>46</v>
      </c>
      <c r="C51">
        <v>16</v>
      </c>
      <c r="D51">
        <v>20</v>
      </c>
      <c r="E51">
        <v>17</v>
      </c>
      <c r="F51">
        <v>18</v>
      </c>
      <c r="G51">
        <v>19</v>
      </c>
      <c r="H51">
        <v>16</v>
      </c>
      <c r="I51">
        <v>17</v>
      </c>
      <c r="J51">
        <v>19</v>
      </c>
      <c r="K51">
        <v>16</v>
      </c>
      <c r="M51" s="5" t="s">
        <v>46</v>
      </c>
      <c r="N51" s="11">
        <f t="shared" si="13"/>
        <v>5</v>
      </c>
      <c r="O51" s="11">
        <f t="shared" si="17"/>
        <v>5</v>
      </c>
      <c r="P51" s="11">
        <f t="shared" si="18"/>
        <v>0.66666666666666663</v>
      </c>
      <c r="Q51" s="11">
        <f t="shared" si="14"/>
        <v>0.33333333333333331</v>
      </c>
      <c r="R51" s="11">
        <f t="shared" si="15"/>
        <v>0</v>
      </c>
      <c r="S51" s="11">
        <f t="shared" si="16"/>
        <v>11</v>
      </c>
      <c r="T51" s="11"/>
      <c r="U51" s="11"/>
      <c r="V51" s="11"/>
      <c r="W51" s="11"/>
      <c r="X51" s="11"/>
    </row>
    <row r="52" spans="2:25">
      <c r="B52" s="5" t="s">
        <v>45</v>
      </c>
      <c r="C52">
        <v>18</v>
      </c>
      <c r="D52">
        <v>14</v>
      </c>
      <c r="E52">
        <v>17</v>
      </c>
      <c r="F52">
        <v>17</v>
      </c>
      <c r="G52">
        <v>16</v>
      </c>
      <c r="H52">
        <v>19</v>
      </c>
      <c r="I52">
        <v>17</v>
      </c>
      <c r="J52">
        <v>16</v>
      </c>
      <c r="K52">
        <v>16</v>
      </c>
      <c r="M52" s="5" t="s">
        <v>45</v>
      </c>
      <c r="N52" s="11">
        <f t="shared" si="13"/>
        <v>3</v>
      </c>
      <c r="O52" s="11">
        <f t="shared" si="17"/>
        <v>5.5</v>
      </c>
      <c r="P52" s="11">
        <f t="shared" si="18"/>
        <v>1</v>
      </c>
      <c r="Q52" s="11">
        <f t="shared" si="14"/>
        <v>0</v>
      </c>
      <c r="R52" s="11">
        <f t="shared" si="15"/>
        <v>0</v>
      </c>
      <c r="S52" s="11">
        <f t="shared" si="16"/>
        <v>9.5</v>
      </c>
      <c r="T52" s="11"/>
      <c r="U52" s="11"/>
      <c r="V52" s="11"/>
      <c r="W52" s="11"/>
      <c r="X52" s="11"/>
    </row>
    <row r="53" spans="2:25">
      <c r="B53" s="5" t="s">
        <v>69</v>
      </c>
      <c r="C53">
        <v>16</v>
      </c>
      <c r="D53">
        <v>18</v>
      </c>
      <c r="E53">
        <v>16</v>
      </c>
      <c r="F53">
        <v>16</v>
      </c>
      <c r="G53">
        <v>18</v>
      </c>
      <c r="H53">
        <v>19</v>
      </c>
      <c r="I53">
        <v>16</v>
      </c>
      <c r="J53">
        <v>18</v>
      </c>
      <c r="K53">
        <v>19</v>
      </c>
      <c r="M53" s="5" t="s">
        <v>69</v>
      </c>
      <c r="N53" s="11">
        <f t="shared" si="13"/>
        <v>4</v>
      </c>
      <c r="O53" s="11">
        <f t="shared" si="17"/>
        <v>6</v>
      </c>
      <c r="P53" s="11">
        <f t="shared" si="18"/>
        <v>0</v>
      </c>
      <c r="Q53" s="11">
        <f t="shared" si="14"/>
        <v>0</v>
      </c>
      <c r="R53" s="11">
        <f t="shared" si="15"/>
        <v>0</v>
      </c>
      <c r="S53" s="11">
        <f t="shared" ref="S53:S56" si="19">SUM(N53:R53)</f>
        <v>10</v>
      </c>
    </row>
    <row r="54" spans="2:25">
      <c r="B54" s="5" t="s">
        <v>70</v>
      </c>
      <c r="C54">
        <v>17</v>
      </c>
      <c r="D54">
        <v>16</v>
      </c>
      <c r="E54">
        <v>18</v>
      </c>
      <c r="F54">
        <v>20</v>
      </c>
      <c r="G54">
        <v>19</v>
      </c>
      <c r="H54">
        <v>18</v>
      </c>
      <c r="I54">
        <v>17</v>
      </c>
      <c r="J54">
        <v>17</v>
      </c>
      <c r="K54">
        <v>20</v>
      </c>
      <c r="M54" s="5" t="s">
        <v>70</v>
      </c>
      <c r="N54" s="11">
        <f t="shared" si="13"/>
        <v>7</v>
      </c>
      <c r="O54" s="11">
        <f t="shared" si="17"/>
        <v>5</v>
      </c>
      <c r="P54" s="11">
        <f t="shared" si="18"/>
        <v>0.33333333333333331</v>
      </c>
      <c r="Q54" s="11">
        <f t="shared" si="14"/>
        <v>0.16666666666666666</v>
      </c>
      <c r="R54" s="11">
        <f t="shared" si="15"/>
        <v>0</v>
      </c>
      <c r="S54" s="11">
        <f t="shared" si="19"/>
        <v>12.5</v>
      </c>
    </row>
    <row r="55" spans="2:25">
      <c r="B55" s="5" t="s">
        <v>71</v>
      </c>
      <c r="C55">
        <v>17</v>
      </c>
      <c r="D55">
        <v>18</v>
      </c>
      <c r="E55">
        <v>18</v>
      </c>
      <c r="F55">
        <v>17</v>
      </c>
      <c r="G55">
        <v>16</v>
      </c>
      <c r="H55">
        <v>18</v>
      </c>
      <c r="I55">
        <v>16</v>
      </c>
      <c r="J55">
        <v>16</v>
      </c>
      <c r="K55">
        <v>16</v>
      </c>
      <c r="M55" s="5" t="s">
        <v>71</v>
      </c>
      <c r="N55" s="11">
        <f t="shared" si="13"/>
        <v>4</v>
      </c>
      <c r="O55" s="11">
        <f t="shared" si="17"/>
        <v>6.5</v>
      </c>
      <c r="P55" s="11">
        <f t="shared" si="18"/>
        <v>0.33333333333333331</v>
      </c>
      <c r="Q55" s="11">
        <f t="shared" si="14"/>
        <v>0</v>
      </c>
      <c r="R55" s="11">
        <f t="shared" si="15"/>
        <v>0</v>
      </c>
      <c r="S55" s="11">
        <f t="shared" si="19"/>
        <v>10.833333333333334</v>
      </c>
    </row>
    <row r="56" spans="2:25">
      <c r="B56" s="5" t="s">
        <v>72</v>
      </c>
      <c r="C56">
        <v>17</v>
      </c>
      <c r="D56">
        <v>19</v>
      </c>
      <c r="E56">
        <v>17</v>
      </c>
      <c r="F56">
        <v>17</v>
      </c>
      <c r="G56">
        <v>19</v>
      </c>
      <c r="H56">
        <v>19</v>
      </c>
      <c r="I56">
        <v>20</v>
      </c>
      <c r="J56">
        <v>17</v>
      </c>
      <c r="K56">
        <v>15</v>
      </c>
      <c r="M56" s="5" t="s">
        <v>72</v>
      </c>
      <c r="N56" s="11">
        <f t="shared" si="13"/>
        <v>4</v>
      </c>
      <c r="O56" s="11">
        <f t="shared" si="17"/>
        <v>6</v>
      </c>
      <c r="P56" s="11">
        <f t="shared" si="18"/>
        <v>0.33333333333333331</v>
      </c>
      <c r="Q56" s="11">
        <f t="shared" si="14"/>
        <v>0.16666666666666666</v>
      </c>
      <c r="R56" s="11">
        <f t="shared" si="15"/>
        <v>0</v>
      </c>
      <c r="S56" s="11">
        <f t="shared" si="19"/>
        <v>10.5</v>
      </c>
    </row>
    <row r="57" spans="2:25">
      <c r="C57"/>
      <c r="D57"/>
      <c r="E57"/>
      <c r="F57"/>
      <c r="G57"/>
      <c r="H57"/>
      <c r="I57"/>
      <c r="J57"/>
      <c r="K57"/>
      <c r="N57" s="11"/>
      <c r="O57" s="11"/>
      <c r="P57" s="11"/>
      <c r="Q57" s="11"/>
      <c r="R57" s="5" t="s">
        <v>44</v>
      </c>
      <c r="S57" s="10">
        <f>AVERAGE(S47:S56)</f>
        <v>10.866666666666667</v>
      </c>
    </row>
    <row r="58" spans="2:25">
      <c r="C58"/>
      <c r="D58"/>
      <c r="E58"/>
      <c r="F58"/>
      <c r="G58"/>
      <c r="H58"/>
      <c r="I58"/>
      <c r="J58"/>
      <c r="K58"/>
      <c r="N58" s="11"/>
      <c r="O58" s="11"/>
      <c r="P58" s="11"/>
      <c r="Q58" s="11"/>
      <c r="R58" s="5" t="s">
        <v>43</v>
      </c>
      <c r="S58" s="10">
        <f>STDEV(S47:S56)</f>
        <v>0.91557173664234281</v>
      </c>
    </row>
    <row r="59" spans="2:25">
      <c r="R59" s="5" t="s">
        <v>42</v>
      </c>
      <c r="S59" s="10">
        <f>CONFIDENCE(0.5,S58,10)</f>
        <v>0.19528448109189897</v>
      </c>
    </row>
    <row r="60" spans="2:25">
      <c r="N60" s="5" t="s">
        <v>21</v>
      </c>
    </row>
    <row r="61" spans="2:25">
      <c r="C61" s="5" t="s">
        <v>32</v>
      </c>
      <c r="N61" s="5" t="s">
        <v>54</v>
      </c>
      <c r="O61" s="9" t="s">
        <v>53</v>
      </c>
      <c r="P61" s="9" t="s">
        <v>38</v>
      </c>
      <c r="Q61" s="9" t="s">
        <v>32</v>
      </c>
      <c r="R61" s="5" t="s">
        <v>33</v>
      </c>
      <c r="S61" s="9" t="s">
        <v>52</v>
      </c>
      <c r="T61" s="9"/>
      <c r="U61" s="9"/>
      <c r="V61" s="9"/>
      <c r="Y61" s="9" t="s">
        <v>52</v>
      </c>
    </row>
    <row r="62" spans="2:25">
      <c r="C62" s="5" t="s">
        <v>18</v>
      </c>
      <c r="D62" s="5" t="s">
        <v>19</v>
      </c>
      <c r="E62" s="5" t="s">
        <v>20</v>
      </c>
      <c r="F62" s="5" t="s">
        <v>21</v>
      </c>
      <c r="G62" s="5" t="s">
        <v>22</v>
      </c>
      <c r="H62" t="s">
        <v>23</v>
      </c>
      <c r="I62" t="s">
        <v>24</v>
      </c>
      <c r="J62" t="s">
        <v>25</v>
      </c>
      <c r="K62" t="s">
        <v>26</v>
      </c>
      <c r="M62" s="5" t="s">
        <v>50</v>
      </c>
      <c r="N62" s="11">
        <f>(F18-F4)/1</f>
        <v>4</v>
      </c>
      <c r="O62" s="11">
        <f>(F33-F18)/2</f>
        <v>7.5</v>
      </c>
      <c r="P62" s="11">
        <f>(F47-F33)/3</f>
        <v>0.33333333333333331</v>
      </c>
      <c r="Q62" s="11">
        <f>(F63-F47)/6</f>
        <v>0</v>
      </c>
      <c r="R62" s="11">
        <f t="shared" ref="R62:R71" si="20">(F79-F63)/7</f>
        <v>0</v>
      </c>
      <c r="S62" s="11">
        <f t="shared" ref="S62:S67" si="21">SUM(N62:R62)</f>
        <v>11.833333333333334</v>
      </c>
      <c r="T62" s="11"/>
      <c r="U62" s="11"/>
      <c r="V62" s="11"/>
      <c r="W62" s="11"/>
      <c r="X62" s="11"/>
    </row>
    <row r="63" spans="2:25">
      <c r="B63" s="5" t="s">
        <v>50</v>
      </c>
      <c r="C63">
        <v>15</v>
      </c>
      <c r="D63">
        <v>17</v>
      </c>
      <c r="E63">
        <v>18</v>
      </c>
      <c r="F63">
        <v>20</v>
      </c>
      <c r="G63">
        <v>18</v>
      </c>
      <c r="H63">
        <v>17</v>
      </c>
      <c r="I63">
        <v>17</v>
      </c>
      <c r="J63">
        <v>19</v>
      </c>
      <c r="K63">
        <v>18</v>
      </c>
      <c r="M63" s="5" t="s">
        <v>49</v>
      </c>
      <c r="N63" s="11">
        <f>(F19-F5)/1</f>
        <v>3</v>
      </c>
      <c r="O63" s="11">
        <f t="shared" ref="O63:O71" si="22">(F34-F19)/2</f>
        <v>6.5</v>
      </c>
      <c r="P63" s="11">
        <f t="shared" ref="P63:P71" si="23">(F48-F34)/3</f>
        <v>0.66666666666666663</v>
      </c>
      <c r="Q63" s="11">
        <f t="shared" ref="Q63:Q71" si="24">(F64-F48)/6</f>
        <v>0.33333333333333331</v>
      </c>
      <c r="R63" s="11">
        <f t="shared" si="20"/>
        <v>0</v>
      </c>
      <c r="S63" s="11">
        <f t="shared" si="21"/>
        <v>10.5</v>
      </c>
      <c r="T63" s="11"/>
      <c r="U63" s="11"/>
      <c r="V63" s="11"/>
      <c r="W63" s="11"/>
      <c r="X63" s="11"/>
    </row>
    <row r="64" spans="2:25">
      <c r="B64" s="5" t="s">
        <v>49</v>
      </c>
      <c r="C64">
        <v>17</v>
      </c>
      <c r="D64">
        <v>19</v>
      </c>
      <c r="E64">
        <v>16</v>
      </c>
      <c r="F64">
        <v>20</v>
      </c>
      <c r="G64">
        <v>20</v>
      </c>
      <c r="H64">
        <v>17</v>
      </c>
      <c r="I64">
        <v>17</v>
      </c>
      <c r="J64">
        <v>18</v>
      </c>
      <c r="K64">
        <v>17</v>
      </c>
      <c r="M64" s="5" t="s">
        <v>48</v>
      </c>
      <c r="N64" s="11">
        <f>(F20-F6)/1</f>
        <v>4</v>
      </c>
      <c r="O64" s="11">
        <f t="shared" si="22"/>
        <v>5.5</v>
      </c>
      <c r="P64" s="11">
        <f t="shared" si="23"/>
        <v>1</v>
      </c>
      <c r="Q64" s="11">
        <f t="shared" si="24"/>
        <v>0.16666666666666666</v>
      </c>
      <c r="R64" s="11">
        <f t="shared" si="20"/>
        <v>0</v>
      </c>
      <c r="S64" s="11">
        <f t="shared" si="21"/>
        <v>10.666666666666666</v>
      </c>
      <c r="T64" s="11"/>
      <c r="U64" s="11"/>
      <c r="V64" s="11"/>
      <c r="W64" s="11"/>
      <c r="X64" s="11"/>
    </row>
    <row r="65" spans="2:25">
      <c r="B65" s="5" t="s">
        <v>48</v>
      </c>
      <c r="C65">
        <v>18</v>
      </c>
      <c r="D65">
        <v>18</v>
      </c>
      <c r="E65">
        <v>19</v>
      </c>
      <c r="F65">
        <v>19</v>
      </c>
      <c r="G65">
        <v>19</v>
      </c>
      <c r="H65">
        <v>20</v>
      </c>
      <c r="I65">
        <v>18</v>
      </c>
      <c r="J65">
        <v>18</v>
      </c>
      <c r="K65">
        <v>16</v>
      </c>
      <c r="M65" s="5" t="s">
        <v>47</v>
      </c>
      <c r="N65" s="11">
        <f>(F21-F7)/1</f>
        <v>2</v>
      </c>
      <c r="O65" s="11">
        <f t="shared" si="22"/>
        <v>7.5</v>
      </c>
      <c r="P65" s="11">
        <f t="shared" si="23"/>
        <v>0.66666666666666663</v>
      </c>
      <c r="Q65" s="11">
        <f t="shared" si="24"/>
        <v>0</v>
      </c>
      <c r="R65" s="11">
        <f t="shared" si="20"/>
        <v>0</v>
      </c>
      <c r="S65" s="11">
        <f t="shared" si="21"/>
        <v>10.166666666666666</v>
      </c>
      <c r="T65" s="11"/>
      <c r="U65" s="11"/>
      <c r="V65" s="11"/>
      <c r="W65" s="11"/>
      <c r="X65" s="11"/>
    </row>
    <row r="66" spans="2:25">
      <c r="B66" s="5" t="s">
        <v>47</v>
      </c>
      <c r="C66">
        <v>18</v>
      </c>
      <c r="D66">
        <v>17</v>
      </c>
      <c r="E66">
        <v>18</v>
      </c>
      <c r="F66">
        <v>19</v>
      </c>
      <c r="G66">
        <v>15</v>
      </c>
      <c r="H66">
        <v>15</v>
      </c>
      <c r="I66">
        <v>16</v>
      </c>
      <c r="J66">
        <v>18</v>
      </c>
      <c r="K66">
        <v>19</v>
      </c>
      <c r="M66" s="5" t="s">
        <v>46</v>
      </c>
      <c r="N66" s="11">
        <f>(F22-F8)/1</f>
        <v>2</v>
      </c>
      <c r="O66" s="11">
        <f t="shared" si="22"/>
        <v>5.5</v>
      </c>
      <c r="P66" s="11">
        <f t="shared" si="23"/>
        <v>1.6666666666666667</v>
      </c>
      <c r="Q66" s="11">
        <f t="shared" si="24"/>
        <v>0</v>
      </c>
      <c r="R66" s="11">
        <f t="shared" si="20"/>
        <v>0</v>
      </c>
      <c r="S66" s="11">
        <f t="shared" si="21"/>
        <v>9.1666666666666661</v>
      </c>
      <c r="T66" s="11"/>
      <c r="U66" s="11"/>
      <c r="V66" s="11"/>
      <c r="W66" s="11"/>
      <c r="X66" s="11"/>
    </row>
    <row r="67" spans="2:25">
      <c r="B67" s="5" t="s">
        <v>46</v>
      </c>
      <c r="C67">
        <v>18</v>
      </c>
      <c r="D67">
        <v>20</v>
      </c>
      <c r="E67">
        <v>19</v>
      </c>
      <c r="F67">
        <v>18</v>
      </c>
      <c r="G67">
        <v>20</v>
      </c>
      <c r="H67">
        <v>18</v>
      </c>
      <c r="I67">
        <v>19</v>
      </c>
      <c r="J67">
        <v>19</v>
      </c>
      <c r="K67">
        <v>19</v>
      </c>
      <c r="M67" s="5" t="s">
        <v>45</v>
      </c>
      <c r="N67" s="11">
        <f t="shared" ref="N67:N70" si="25">(F23-F9)/1</f>
        <v>4</v>
      </c>
      <c r="O67" s="11">
        <f t="shared" si="22"/>
        <v>7.5</v>
      </c>
      <c r="P67" s="11">
        <f t="shared" si="23"/>
        <v>-0.66666666666666663</v>
      </c>
      <c r="Q67" s="11">
        <f t="shared" si="24"/>
        <v>0.33333333333333331</v>
      </c>
      <c r="R67" s="11">
        <f t="shared" si="20"/>
        <v>0</v>
      </c>
      <c r="S67" s="11">
        <f t="shared" si="21"/>
        <v>11.166666666666668</v>
      </c>
      <c r="T67" s="11"/>
      <c r="U67" s="11"/>
      <c r="V67" s="11"/>
      <c r="W67" s="11"/>
      <c r="X67" s="11"/>
    </row>
    <row r="68" spans="2:25">
      <c r="B68" s="5" t="s">
        <v>45</v>
      </c>
      <c r="C68">
        <v>18</v>
      </c>
      <c r="D68">
        <v>14</v>
      </c>
      <c r="E68">
        <v>17</v>
      </c>
      <c r="F68">
        <v>19</v>
      </c>
      <c r="G68">
        <v>16</v>
      </c>
      <c r="H68">
        <v>20</v>
      </c>
      <c r="I68">
        <v>17</v>
      </c>
      <c r="J68">
        <v>18</v>
      </c>
      <c r="K68">
        <v>16</v>
      </c>
      <c r="M68" s="5" t="s">
        <v>69</v>
      </c>
      <c r="N68" s="11">
        <f t="shared" si="25"/>
        <v>3</v>
      </c>
      <c r="O68" s="11">
        <f t="shared" si="22"/>
        <v>5.5</v>
      </c>
      <c r="P68" s="11">
        <f t="shared" si="23"/>
        <v>0.66666666666666663</v>
      </c>
      <c r="Q68" s="11">
        <f t="shared" si="24"/>
        <v>0</v>
      </c>
      <c r="R68" s="11">
        <f t="shared" si="20"/>
        <v>0</v>
      </c>
      <c r="S68" s="11">
        <f t="shared" ref="S68:S71" si="26">SUM(N68:R68)</f>
        <v>9.1666666666666661</v>
      </c>
    </row>
    <row r="69" spans="2:25">
      <c r="B69" s="5" t="s">
        <v>69</v>
      </c>
      <c r="C69">
        <v>16</v>
      </c>
      <c r="D69">
        <v>18</v>
      </c>
      <c r="E69">
        <v>16</v>
      </c>
      <c r="F69">
        <v>16</v>
      </c>
      <c r="G69">
        <v>18</v>
      </c>
      <c r="H69">
        <v>19</v>
      </c>
      <c r="I69">
        <v>16</v>
      </c>
      <c r="J69">
        <v>18</v>
      </c>
      <c r="K69">
        <v>19</v>
      </c>
      <c r="M69" s="5" t="s">
        <v>70</v>
      </c>
      <c r="N69" s="11">
        <f t="shared" si="25"/>
        <v>3</v>
      </c>
      <c r="O69" s="11">
        <f t="shared" si="22"/>
        <v>8</v>
      </c>
      <c r="P69" s="11">
        <f t="shared" si="23"/>
        <v>0.33333333333333331</v>
      </c>
      <c r="Q69" s="11">
        <f t="shared" si="24"/>
        <v>0</v>
      </c>
      <c r="R69" s="11">
        <f t="shared" si="20"/>
        <v>0</v>
      </c>
      <c r="S69" s="11">
        <f t="shared" si="26"/>
        <v>11.333333333333334</v>
      </c>
    </row>
    <row r="70" spans="2:25">
      <c r="B70" s="5" t="s">
        <v>70</v>
      </c>
      <c r="C70">
        <v>19</v>
      </c>
      <c r="D70">
        <v>16</v>
      </c>
      <c r="E70">
        <v>19</v>
      </c>
      <c r="F70">
        <v>20</v>
      </c>
      <c r="G70">
        <v>19</v>
      </c>
      <c r="H70">
        <v>18</v>
      </c>
      <c r="I70">
        <v>17</v>
      </c>
      <c r="J70">
        <v>18</v>
      </c>
      <c r="K70">
        <v>20</v>
      </c>
      <c r="M70" s="5" t="s">
        <v>71</v>
      </c>
      <c r="N70" s="11">
        <f t="shared" si="25"/>
        <v>4</v>
      </c>
      <c r="O70" s="11">
        <f t="shared" si="22"/>
        <v>6</v>
      </c>
      <c r="P70" s="11">
        <f t="shared" si="23"/>
        <v>0.33333333333333331</v>
      </c>
      <c r="Q70" s="11">
        <f t="shared" si="24"/>
        <v>0</v>
      </c>
      <c r="R70" s="11">
        <f t="shared" si="20"/>
        <v>0</v>
      </c>
      <c r="S70" s="11">
        <f t="shared" si="26"/>
        <v>10.333333333333334</v>
      </c>
    </row>
    <row r="71" spans="2:25">
      <c r="B71" s="5" t="s">
        <v>71</v>
      </c>
      <c r="C71">
        <v>17</v>
      </c>
      <c r="D71">
        <v>18</v>
      </c>
      <c r="E71">
        <v>18</v>
      </c>
      <c r="F71">
        <v>17</v>
      </c>
      <c r="G71">
        <v>17</v>
      </c>
      <c r="H71">
        <v>18</v>
      </c>
      <c r="I71">
        <v>16</v>
      </c>
      <c r="J71">
        <v>16</v>
      </c>
      <c r="K71">
        <v>16</v>
      </c>
      <c r="M71" s="5" t="s">
        <v>72</v>
      </c>
      <c r="N71" s="11">
        <f>(F27-F13)/1</f>
        <v>5</v>
      </c>
      <c r="O71" s="11">
        <f t="shared" si="22"/>
        <v>6</v>
      </c>
      <c r="P71" s="11">
        <f t="shared" si="23"/>
        <v>0</v>
      </c>
      <c r="Q71" s="11">
        <f t="shared" si="24"/>
        <v>0</v>
      </c>
      <c r="R71" s="11">
        <f t="shared" si="20"/>
        <v>0</v>
      </c>
      <c r="S71" s="11">
        <f t="shared" si="26"/>
        <v>11</v>
      </c>
    </row>
    <row r="72" spans="2:25">
      <c r="B72" s="5" t="s">
        <v>72</v>
      </c>
      <c r="C72">
        <v>17</v>
      </c>
      <c r="D72">
        <v>19</v>
      </c>
      <c r="E72">
        <v>18</v>
      </c>
      <c r="F72">
        <v>17</v>
      </c>
      <c r="G72">
        <v>19</v>
      </c>
      <c r="H72">
        <v>19</v>
      </c>
      <c r="I72">
        <v>20</v>
      </c>
      <c r="J72">
        <v>18</v>
      </c>
      <c r="K72">
        <v>15</v>
      </c>
      <c r="R72" s="5" t="s">
        <v>44</v>
      </c>
      <c r="S72" s="10">
        <f>AVERAGE(S62:S71)</f>
        <v>10.533333333333333</v>
      </c>
    </row>
    <row r="73" spans="2:25">
      <c r="C73"/>
      <c r="D73"/>
      <c r="E73"/>
      <c r="F73"/>
      <c r="G73"/>
      <c r="H73"/>
      <c r="I73"/>
      <c r="J73"/>
      <c r="K73"/>
      <c r="R73" s="5" t="s">
        <v>43</v>
      </c>
      <c r="S73" s="10">
        <f>STDEV(S62:S71)</f>
        <v>0.87418392278981716</v>
      </c>
    </row>
    <row r="74" spans="2:25">
      <c r="C74"/>
      <c r="D74"/>
      <c r="E74"/>
      <c r="F74"/>
      <c r="G74"/>
      <c r="H74"/>
      <c r="I74"/>
      <c r="J74"/>
      <c r="K74"/>
      <c r="R74" s="5" t="s">
        <v>42</v>
      </c>
      <c r="S74" s="10">
        <f>CONFIDENCE(0.5,S73,10)</f>
        <v>0.1864567754864824</v>
      </c>
    </row>
    <row r="75" spans="2:25">
      <c r="C75"/>
      <c r="D75"/>
      <c r="E75"/>
      <c r="F75"/>
      <c r="G75"/>
      <c r="H75"/>
      <c r="I75"/>
      <c r="J75"/>
      <c r="K75"/>
    </row>
    <row r="76" spans="2:25">
      <c r="N76" s="5" t="s">
        <v>22</v>
      </c>
    </row>
    <row r="77" spans="2:25">
      <c r="C77" s="5" t="s">
        <v>33</v>
      </c>
      <c r="N77" s="5" t="s">
        <v>54</v>
      </c>
      <c r="O77" s="9" t="s">
        <v>53</v>
      </c>
      <c r="P77" s="9" t="s">
        <v>38</v>
      </c>
      <c r="Q77" s="9" t="s">
        <v>32</v>
      </c>
      <c r="R77" s="5" t="s">
        <v>33</v>
      </c>
      <c r="S77" s="9" t="s">
        <v>52</v>
      </c>
      <c r="T77" s="9"/>
      <c r="U77" s="9"/>
      <c r="V77" s="9"/>
      <c r="Y77" s="9"/>
    </row>
    <row r="78" spans="2:25">
      <c r="C78" s="5" t="s">
        <v>18</v>
      </c>
      <c r="D78" s="5" t="s">
        <v>19</v>
      </c>
      <c r="E78" s="5" t="s">
        <v>20</v>
      </c>
      <c r="F78" s="5" t="s">
        <v>21</v>
      </c>
      <c r="G78" s="5" t="s">
        <v>22</v>
      </c>
      <c r="H78" t="s">
        <v>23</v>
      </c>
      <c r="I78" t="s">
        <v>24</v>
      </c>
      <c r="J78" t="s">
        <v>25</v>
      </c>
      <c r="K78" t="s">
        <v>26</v>
      </c>
      <c r="M78" s="5" t="s">
        <v>50</v>
      </c>
      <c r="N78" s="11">
        <f>(G18-G4)/1</f>
        <v>8</v>
      </c>
      <c r="O78" s="11">
        <f>(G33-G18)/2</f>
        <v>4</v>
      </c>
      <c r="P78" s="11">
        <f>(G47-G33)/3</f>
        <v>0.33333333333333331</v>
      </c>
      <c r="Q78" s="11">
        <f>(G63-G47)/6</f>
        <v>0.16666666666666666</v>
      </c>
      <c r="R78" s="11">
        <f>(G79-G63)/7</f>
        <v>0</v>
      </c>
      <c r="S78" s="11">
        <f t="shared" ref="S78:S87" si="27">SUM(N78:R78)</f>
        <v>12.5</v>
      </c>
      <c r="T78" s="11"/>
      <c r="U78" s="11"/>
      <c r="V78" s="11"/>
      <c r="W78" s="11"/>
      <c r="X78" s="11"/>
    </row>
    <row r="79" spans="2:25">
      <c r="B79" s="5" t="s">
        <v>50</v>
      </c>
      <c r="C79">
        <v>15</v>
      </c>
      <c r="D79">
        <v>17</v>
      </c>
      <c r="E79">
        <v>18</v>
      </c>
      <c r="F79">
        <v>20</v>
      </c>
      <c r="G79">
        <v>18</v>
      </c>
      <c r="H79">
        <v>17</v>
      </c>
      <c r="I79">
        <v>17</v>
      </c>
      <c r="J79">
        <v>19</v>
      </c>
      <c r="K79">
        <v>18</v>
      </c>
      <c r="M79" s="5" t="s">
        <v>49</v>
      </c>
      <c r="N79" s="11">
        <f>(G19-G5)/1</f>
        <v>5</v>
      </c>
      <c r="O79" s="11">
        <f t="shared" ref="O79:O87" si="28">(G34-G19)/2</f>
        <v>7.5</v>
      </c>
      <c r="P79" s="11">
        <f t="shared" ref="P79:P87" si="29">(G48-G34)/3</f>
        <v>0</v>
      </c>
      <c r="Q79" s="11">
        <f t="shared" ref="Q79:Q87" si="30">(G64-G48)/6</f>
        <v>0</v>
      </c>
      <c r="R79" s="11">
        <f t="shared" ref="R79:R87" si="31">(G80-G64)/7</f>
        <v>0</v>
      </c>
      <c r="S79" s="11">
        <f t="shared" si="27"/>
        <v>12.5</v>
      </c>
      <c r="T79" s="11"/>
      <c r="U79" s="11"/>
      <c r="V79" s="11"/>
      <c r="W79" s="11"/>
      <c r="X79" s="11"/>
    </row>
    <row r="80" spans="2:25">
      <c r="B80" s="5" t="s">
        <v>49</v>
      </c>
      <c r="C80">
        <v>17</v>
      </c>
      <c r="D80">
        <v>19</v>
      </c>
      <c r="E80">
        <v>16</v>
      </c>
      <c r="F80">
        <v>20</v>
      </c>
      <c r="G80">
        <v>20</v>
      </c>
      <c r="H80">
        <v>17</v>
      </c>
      <c r="I80">
        <v>17</v>
      </c>
      <c r="J80">
        <v>18</v>
      </c>
      <c r="K80">
        <v>17</v>
      </c>
      <c r="M80" s="5" t="s">
        <v>48</v>
      </c>
      <c r="N80" s="11">
        <f>(G20-G6)/1</f>
        <v>6</v>
      </c>
      <c r="O80" s="11">
        <f t="shared" si="28"/>
        <v>5</v>
      </c>
      <c r="P80" s="11">
        <f t="shared" si="29"/>
        <v>1</v>
      </c>
      <c r="Q80" s="11">
        <f t="shared" si="30"/>
        <v>0</v>
      </c>
      <c r="R80" s="11">
        <f t="shared" si="31"/>
        <v>0</v>
      </c>
      <c r="S80" s="11">
        <f t="shared" si="27"/>
        <v>12</v>
      </c>
      <c r="T80" s="11"/>
      <c r="U80" s="11"/>
      <c r="V80" s="11"/>
      <c r="W80" s="11"/>
      <c r="X80" s="11"/>
    </row>
    <row r="81" spans="2:24">
      <c r="B81" s="5" t="s">
        <v>48</v>
      </c>
      <c r="C81">
        <v>18</v>
      </c>
      <c r="D81">
        <v>18</v>
      </c>
      <c r="E81">
        <v>19</v>
      </c>
      <c r="F81">
        <v>19</v>
      </c>
      <c r="G81">
        <v>19</v>
      </c>
      <c r="H81">
        <v>20</v>
      </c>
      <c r="I81">
        <v>18</v>
      </c>
      <c r="J81">
        <v>18</v>
      </c>
      <c r="K81">
        <v>16</v>
      </c>
      <c r="M81" s="5" t="s">
        <v>47</v>
      </c>
      <c r="N81" s="11">
        <f>(G21-G7)/1</f>
        <v>6</v>
      </c>
      <c r="O81" s="11">
        <f t="shared" si="28"/>
        <v>4</v>
      </c>
      <c r="P81" s="11">
        <f t="shared" si="29"/>
        <v>0</v>
      </c>
      <c r="Q81" s="11">
        <f t="shared" si="30"/>
        <v>0.16666666666666666</v>
      </c>
      <c r="R81" s="11">
        <f t="shared" si="31"/>
        <v>0</v>
      </c>
      <c r="S81" s="11">
        <f t="shared" si="27"/>
        <v>10.166666666666666</v>
      </c>
      <c r="T81" s="11"/>
      <c r="U81" s="11"/>
      <c r="V81" s="11"/>
      <c r="W81" s="11"/>
      <c r="X81" s="11"/>
    </row>
    <row r="82" spans="2:24">
      <c r="B82" s="5" t="s">
        <v>47</v>
      </c>
      <c r="C82">
        <v>18</v>
      </c>
      <c r="D82">
        <v>17</v>
      </c>
      <c r="E82">
        <v>18</v>
      </c>
      <c r="F82">
        <v>19</v>
      </c>
      <c r="G82">
        <v>15</v>
      </c>
      <c r="H82">
        <v>15</v>
      </c>
      <c r="I82">
        <v>16</v>
      </c>
      <c r="J82">
        <v>18</v>
      </c>
      <c r="K82">
        <v>19</v>
      </c>
      <c r="M82" s="5" t="s">
        <v>46</v>
      </c>
      <c r="N82" s="11">
        <f>(G22-G8)/1</f>
        <v>9</v>
      </c>
      <c r="O82" s="11">
        <f t="shared" si="28"/>
        <v>5</v>
      </c>
      <c r="P82" s="11">
        <f t="shared" si="29"/>
        <v>0</v>
      </c>
      <c r="Q82" s="11">
        <f t="shared" si="30"/>
        <v>0.16666666666666666</v>
      </c>
      <c r="R82" s="11">
        <f t="shared" si="31"/>
        <v>0</v>
      </c>
      <c r="S82" s="11">
        <f t="shared" si="27"/>
        <v>14.166666666666666</v>
      </c>
      <c r="T82" s="11"/>
      <c r="U82" s="11"/>
      <c r="V82" s="11"/>
      <c r="W82" s="11"/>
      <c r="X82" s="11"/>
    </row>
    <row r="83" spans="2:24">
      <c r="B83" s="5" t="s">
        <v>46</v>
      </c>
      <c r="C83">
        <v>18</v>
      </c>
      <c r="D83">
        <v>20</v>
      </c>
      <c r="E83">
        <v>19</v>
      </c>
      <c r="F83">
        <v>18</v>
      </c>
      <c r="G83">
        <v>20</v>
      </c>
      <c r="H83">
        <v>18</v>
      </c>
      <c r="I83">
        <v>19</v>
      </c>
      <c r="J83">
        <v>19</v>
      </c>
      <c r="K83">
        <v>19</v>
      </c>
      <c r="M83" s="5" t="s">
        <v>45</v>
      </c>
      <c r="N83" s="11">
        <f t="shared" ref="N83:N86" si="32">(G23-G9)/1</f>
        <v>2</v>
      </c>
      <c r="O83" s="11">
        <f t="shared" si="28"/>
        <v>6.5</v>
      </c>
      <c r="P83" s="11">
        <f t="shared" si="29"/>
        <v>0.33333333333333331</v>
      </c>
      <c r="Q83" s="11">
        <f t="shared" si="30"/>
        <v>0</v>
      </c>
      <c r="R83" s="11">
        <f t="shared" si="31"/>
        <v>0</v>
      </c>
      <c r="S83" s="11">
        <f t="shared" si="27"/>
        <v>8.8333333333333339</v>
      </c>
      <c r="T83" s="11"/>
      <c r="U83" s="11"/>
      <c r="V83" s="11"/>
      <c r="W83" s="11"/>
      <c r="X83" s="11"/>
    </row>
    <row r="84" spans="2:24">
      <c r="B84" s="5" t="s">
        <v>45</v>
      </c>
      <c r="C84">
        <v>18</v>
      </c>
      <c r="D84">
        <v>14</v>
      </c>
      <c r="E84">
        <v>17</v>
      </c>
      <c r="F84">
        <v>19</v>
      </c>
      <c r="G84">
        <v>16</v>
      </c>
      <c r="H84">
        <v>20</v>
      </c>
      <c r="I84">
        <v>17</v>
      </c>
      <c r="J84">
        <v>18</v>
      </c>
      <c r="K84">
        <v>16</v>
      </c>
      <c r="M84" s="5" t="s">
        <v>69</v>
      </c>
      <c r="N84" s="11">
        <f t="shared" si="32"/>
        <v>5</v>
      </c>
      <c r="O84" s="11">
        <f t="shared" si="28"/>
        <v>5.5</v>
      </c>
      <c r="P84" s="11">
        <f t="shared" si="29"/>
        <v>0.66666666666666663</v>
      </c>
      <c r="Q84" s="11">
        <f t="shared" si="30"/>
        <v>0</v>
      </c>
      <c r="R84" s="11">
        <f t="shared" si="31"/>
        <v>0</v>
      </c>
      <c r="S84" s="11">
        <f t="shared" si="27"/>
        <v>11.166666666666666</v>
      </c>
    </row>
    <row r="85" spans="2:24">
      <c r="B85" s="5" t="s">
        <v>69</v>
      </c>
      <c r="C85">
        <v>16</v>
      </c>
      <c r="D85">
        <v>18</v>
      </c>
      <c r="E85">
        <v>16</v>
      </c>
      <c r="F85">
        <v>16</v>
      </c>
      <c r="G85">
        <v>18</v>
      </c>
      <c r="H85">
        <v>19</v>
      </c>
      <c r="I85">
        <v>16</v>
      </c>
      <c r="J85">
        <v>18</v>
      </c>
      <c r="K85">
        <v>19</v>
      </c>
      <c r="M85" s="5" t="s">
        <v>70</v>
      </c>
      <c r="N85" s="11">
        <f t="shared" si="32"/>
        <v>8</v>
      </c>
      <c r="O85" s="11">
        <f t="shared" si="28"/>
        <v>5.5</v>
      </c>
      <c r="P85" s="11">
        <f t="shared" si="29"/>
        <v>0</v>
      </c>
      <c r="Q85" s="11">
        <f t="shared" si="30"/>
        <v>0</v>
      </c>
      <c r="R85" s="11">
        <f t="shared" si="31"/>
        <v>0</v>
      </c>
      <c r="S85" s="11">
        <f t="shared" si="27"/>
        <v>13.5</v>
      </c>
    </row>
    <row r="86" spans="2:24">
      <c r="B86" s="5" t="s">
        <v>70</v>
      </c>
      <c r="C86">
        <v>19</v>
      </c>
      <c r="D86">
        <v>16</v>
      </c>
      <c r="E86">
        <v>19</v>
      </c>
      <c r="F86">
        <v>20</v>
      </c>
      <c r="G86">
        <v>19</v>
      </c>
      <c r="H86">
        <v>18</v>
      </c>
      <c r="I86">
        <v>17</v>
      </c>
      <c r="J86">
        <v>18</v>
      </c>
      <c r="K86">
        <v>20</v>
      </c>
      <c r="M86" s="5" t="s">
        <v>71</v>
      </c>
      <c r="N86" s="11">
        <f t="shared" si="32"/>
        <v>4</v>
      </c>
      <c r="O86" s="11">
        <f t="shared" si="28"/>
        <v>6</v>
      </c>
      <c r="P86" s="11">
        <f t="shared" si="29"/>
        <v>0</v>
      </c>
      <c r="Q86" s="11">
        <f t="shared" si="30"/>
        <v>0.16666666666666666</v>
      </c>
      <c r="R86" s="11">
        <f t="shared" si="31"/>
        <v>0</v>
      </c>
      <c r="S86" s="11">
        <f t="shared" si="27"/>
        <v>10.166666666666666</v>
      </c>
    </row>
    <row r="87" spans="2:24">
      <c r="B87" s="5" t="s">
        <v>71</v>
      </c>
      <c r="C87">
        <v>17</v>
      </c>
      <c r="D87">
        <v>18</v>
      </c>
      <c r="E87">
        <v>18</v>
      </c>
      <c r="F87">
        <v>17</v>
      </c>
      <c r="G87">
        <v>17</v>
      </c>
      <c r="H87">
        <v>18</v>
      </c>
      <c r="I87">
        <v>16</v>
      </c>
      <c r="J87">
        <v>16</v>
      </c>
      <c r="K87">
        <v>16</v>
      </c>
      <c r="M87" s="5" t="s">
        <v>72</v>
      </c>
      <c r="N87" s="11">
        <f>(G27-G13)/1</f>
        <v>6</v>
      </c>
      <c r="O87" s="11">
        <f t="shared" si="28"/>
        <v>6.5</v>
      </c>
      <c r="P87" s="11">
        <f t="shared" si="29"/>
        <v>0</v>
      </c>
      <c r="Q87" s="11">
        <f t="shared" si="30"/>
        <v>0</v>
      </c>
      <c r="R87" s="11">
        <f t="shared" si="31"/>
        <v>0</v>
      </c>
      <c r="S87" s="11">
        <f t="shared" si="27"/>
        <v>12.5</v>
      </c>
    </row>
    <row r="88" spans="2:24">
      <c r="B88" s="5" t="s">
        <v>72</v>
      </c>
      <c r="C88">
        <v>17</v>
      </c>
      <c r="D88">
        <v>19</v>
      </c>
      <c r="E88">
        <v>18</v>
      </c>
      <c r="F88">
        <v>17</v>
      </c>
      <c r="G88">
        <v>19</v>
      </c>
      <c r="H88">
        <v>19</v>
      </c>
      <c r="I88">
        <v>20</v>
      </c>
      <c r="J88">
        <v>18</v>
      </c>
      <c r="K88">
        <v>15</v>
      </c>
      <c r="R88" s="5" t="s">
        <v>44</v>
      </c>
      <c r="S88" s="10">
        <f>AVERAGE(S78:S87)</f>
        <v>11.75</v>
      </c>
    </row>
    <row r="89" spans="2:24">
      <c r="R89" s="5" t="s">
        <v>43</v>
      </c>
      <c r="S89" s="10">
        <f>STDEV(S78:S87)</f>
        <v>1.6503834197236618</v>
      </c>
    </row>
    <row r="90" spans="2:24">
      <c r="R90" s="5" t="s">
        <v>42</v>
      </c>
      <c r="S90" s="10">
        <f>CONFIDENCE(0.5,S89,10)</f>
        <v>0.3520142189025538</v>
      </c>
    </row>
    <row r="93" spans="2:24">
      <c r="N93" s="5" t="s">
        <v>23</v>
      </c>
    </row>
    <row r="94" spans="2:24">
      <c r="N94" s="5" t="s">
        <v>54</v>
      </c>
      <c r="O94" s="9" t="s">
        <v>53</v>
      </c>
      <c r="P94" s="9" t="s">
        <v>38</v>
      </c>
      <c r="Q94" s="9" t="s">
        <v>32</v>
      </c>
      <c r="R94" s="5" t="s">
        <v>33</v>
      </c>
      <c r="S94" s="9" t="s">
        <v>52</v>
      </c>
    </row>
    <row r="95" spans="2:24">
      <c r="N95" s="11">
        <f>(H18-H4)/1</f>
        <v>3</v>
      </c>
      <c r="O95" s="11">
        <f>(H33-H18)/2</f>
        <v>7</v>
      </c>
      <c r="P95" s="11">
        <f>(H47-H33)/3</f>
        <v>0</v>
      </c>
      <c r="Q95" s="11">
        <f>(H63-H47)/6</f>
        <v>0</v>
      </c>
      <c r="R95" s="11">
        <f>(H79-H63)/7</f>
        <v>0</v>
      </c>
      <c r="S95" s="11">
        <f t="shared" ref="S95:S104" si="33">SUM(N95:R95)</f>
        <v>10</v>
      </c>
    </row>
    <row r="96" spans="2:24">
      <c r="C96" s="8"/>
      <c r="D96" s="8"/>
      <c r="E96" s="8"/>
      <c r="F96" s="8"/>
      <c r="G96" s="8"/>
      <c r="N96" s="11">
        <f t="shared" ref="N96:N104" si="34">(H19-H5)/1</f>
        <v>7</v>
      </c>
      <c r="O96" s="11">
        <f t="shared" ref="O96:O104" si="35">(H34-H19)/2</f>
        <v>4.5</v>
      </c>
      <c r="P96" s="11">
        <f t="shared" ref="P96:P104" si="36">(H48-H34)/3</f>
        <v>0.33333333333333331</v>
      </c>
      <c r="Q96" s="11">
        <f t="shared" ref="Q96:Q104" si="37">(H64-H48)/6</f>
        <v>0</v>
      </c>
      <c r="R96" s="11">
        <f t="shared" ref="R96:R104" si="38">(H80-H64)/7</f>
        <v>0</v>
      </c>
      <c r="S96" s="11">
        <f t="shared" si="33"/>
        <v>11.833333333333334</v>
      </c>
    </row>
    <row r="97" spans="3:19">
      <c r="N97" s="11">
        <f t="shared" si="34"/>
        <v>7</v>
      </c>
      <c r="O97" s="11">
        <f t="shared" si="35"/>
        <v>6.5</v>
      </c>
      <c r="P97" s="11">
        <f t="shared" si="36"/>
        <v>0</v>
      </c>
      <c r="Q97" s="11">
        <f t="shared" si="37"/>
        <v>0</v>
      </c>
      <c r="R97" s="11">
        <f t="shared" si="38"/>
        <v>0</v>
      </c>
      <c r="S97" s="11">
        <f t="shared" si="33"/>
        <v>13.5</v>
      </c>
    </row>
    <row r="98" spans="3:19">
      <c r="N98" s="11">
        <f t="shared" si="34"/>
        <v>4</v>
      </c>
      <c r="O98" s="11">
        <f t="shared" si="35"/>
        <v>5</v>
      </c>
      <c r="P98" s="11">
        <f t="shared" si="36"/>
        <v>0</v>
      </c>
      <c r="Q98" s="11">
        <f t="shared" si="37"/>
        <v>0.16666666666666666</v>
      </c>
      <c r="R98" s="11">
        <f t="shared" si="38"/>
        <v>0</v>
      </c>
      <c r="S98" s="11">
        <f t="shared" si="33"/>
        <v>9.1666666666666661</v>
      </c>
    </row>
    <row r="99" spans="3:19">
      <c r="N99" s="11">
        <f>(H22-H8)/1</f>
        <v>5</v>
      </c>
      <c r="O99" s="11">
        <f t="shared" si="35"/>
        <v>5</v>
      </c>
      <c r="P99" s="11">
        <f t="shared" si="36"/>
        <v>0.33333333333333331</v>
      </c>
      <c r="Q99" s="11">
        <f t="shared" si="37"/>
        <v>0.33333333333333331</v>
      </c>
      <c r="R99" s="11">
        <f t="shared" si="38"/>
        <v>0</v>
      </c>
      <c r="S99" s="11">
        <f t="shared" si="33"/>
        <v>10.666666666666668</v>
      </c>
    </row>
    <row r="100" spans="3:19">
      <c r="N100" s="11">
        <f t="shared" si="34"/>
        <v>6</v>
      </c>
      <c r="O100" s="11">
        <f t="shared" si="35"/>
        <v>6</v>
      </c>
      <c r="P100" s="11">
        <f t="shared" si="36"/>
        <v>0.33333333333333331</v>
      </c>
      <c r="Q100" s="11">
        <f t="shared" si="37"/>
        <v>0.16666666666666666</v>
      </c>
      <c r="R100" s="11">
        <f t="shared" si="38"/>
        <v>0</v>
      </c>
      <c r="S100" s="11">
        <f t="shared" si="33"/>
        <v>12.5</v>
      </c>
    </row>
    <row r="101" spans="3:19">
      <c r="N101" s="11">
        <f t="shared" si="34"/>
        <v>6</v>
      </c>
      <c r="O101" s="11">
        <f t="shared" si="35"/>
        <v>6</v>
      </c>
      <c r="P101" s="11">
        <f t="shared" si="36"/>
        <v>0.33333333333333331</v>
      </c>
      <c r="Q101" s="11">
        <f t="shared" si="37"/>
        <v>0</v>
      </c>
      <c r="R101" s="11">
        <f t="shared" si="38"/>
        <v>0</v>
      </c>
      <c r="S101" s="11">
        <f t="shared" si="33"/>
        <v>12.333333333333334</v>
      </c>
    </row>
    <row r="102" spans="3:19">
      <c r="N102" s="11">
        <f t="shared" si="34"/>
        <v>7</v>
      </c>
      <c r="O102" s="11">
        <f t="shared" si="35"/>
        <v>5</v>
      </c>
      <c r="P102" s="11">
        <f t="shared" si="36"/>
        <v>0.33333333333333331</v>
      </c>
      <c r="Q102" s="11">
        <f t="shared" si="37"/>
        <v>0</v>
      </c>
      <c r="R102" s="11">
        <f t="shared" si="38"/>
        <v>0</v>
      </c>
      <c r="S102" s="11">
        <f t="shared" si="33"/>
        <v>12.333333333333334</v>
      </c>
    </row>
    <row r="103" spans="3:19">
      <c r="N103" s="11">
        <f t="shared" si="34"/>
        <v>3</v>
      </c>
      <c r="O103" s="11">
        <f t="shared" si="35"/>
        <v>7.5</v>
      </c>
      <c r="P103" s="11">
        <f t="shared" si="36"/>
        <v>0</v>
      </c>
      <c r="Q103" s="11">
        <f t="shared" si="37"/>
        <v>0</v>
      </c>
      <c r="R103" s="11">
        <f t="shared" si="38"/>
        <v>0</v>
      </c>
      <c r="S103" s="11">
        <f t="shared" si="33"/>
        <v>10.5</v>
      </c>
    </row>
    <row r="104" spans="3:19">
      <c r="N104" s="11">
        <f t="shared" si="34"/>
        <v>5</v>
      </c>
      <c r="O104" s="11">
        <f t="shared" si="35"/>
        <v>7</v>
      </c>
      <c r="P104" s="11">
        <f t="shared" si="36"/>
        <v>0</v>
      </c>
      <c r="Q104" s="11">
        <f t="shared" si="37"/>
        <v>0</v>
      </c>
      <c r="R104" s="11">
        <f t="shared" si="38"/>
        <v>0</v>
      </c>
      <c r="S104" s="11">
        <f t="shared" si="33"/>
        <v>12</v>
      </c>
    </row>
    <row r="105" spans="3:19">
      <c r="R105" s="5" t="s">
        <v>44</v>
      </c>
      <c r="S105" s="10">
        <f>AVERAGE(S95:S104)</f>
        <v>11.483333333333333</v>
      </c>
    </row>
    <row r="106" spans="3:19">
      <c r="R106" s="5" t="s">
        <v>43</v>
      </c>
      <c r="S106" s="10">
        <f>STDEV(S95:S104)</f>
        <v>1.3389926193104777</v>
      </c>
    </row>
    <row r="107" spans="3:19">
      <c r="C107" s="8"/>
      <c r="D107" s="8"/>
      <c r="E107" s="8"/>
      <c r="F107" s="8"/>
      <c r="G107" s="8"/>
      <c r="R107" s="5" t="s">
        <v>42</v>
      </c>
      <c r="S107" s="10">
        <f>CONFIDENCE(0.5,S106,10)</f>
        <v>0.28559693182193002</v>
      </c>
    </row>
    <row r="108" spans="3:19">
      <c r="C108" s="6"/>
      <c r="D108" s="6"/>
      <c r="E108" s="6"/>
      <c r="F108" s="6"/>
      <c r="G108" s="6"/>
    </row>
    <row r="109" spans="3:19">
      <c r="C109" s="6"/>
      <c r="D109" s="6"/>
      <c r="E109" s="6"/>
      <c r="F109" s="6"/>
      <c r="G109" s="6"/>
    </row>
    <row r="110" spans="3:19">
      <c r="N110" s="5" t="s">
        <v>24</v>
      </c>
    </row>
    <row r="111" spans="3:19">
      <c r="N111" s="5" t="s">
        <v>54</v>
      </c>
      <c r="O111" s="9" t="s">
        <v>53</v>
      </c>
      <c r="P111" s="9" t="s">
        <v>38</v>
      </c>
      <c r="Q111" s="9" t="s">
        <v>32</v>
      </c>
      <c r="R111" s="5" t="s">
        <v>33</v>
      </c>
      <c r="S111" s="9" t="s">
        <v>52</v>
      </c>
    </row>
    <row r="112" spans="3:19">
      <c r="N112" s="11">
        <f>(I18-I4)/1</f>
        <v>2</v>
      </c>
      <c r="O112" s="11">
        <f>(I33-I18)/2</f>
        <v>7</v>
      </c>
      <c r="P112" s="11">
        <f>(I47-I33)/3</f>
        <v>0</v>
      </c>
      <c r="Q112" s="11">
        <f>(I63-I47)/6</f>
        <v>0.16666666666666666</v>
      </c>
      <c r="R112" s="11">
        <f>(I79-I63)/7</f>
        <v>0</v>
      </c>
      <c r="S112" s="11">
        <f t="shared" ref="S112:S121" si="39">SUM(N112:R112)</f>
        <v>9.1666666666666661</v>
      </c>
    </row>
    <row r="113" spans="3:19">
      <c r="N113" s="11">
        <f t="shared" ref="N113:N121" si="40">(I19-I5)/1</f>
        <v>3</v>
      </c>
      <c r="O113" s="11">
        <f t="shared" ref="O113:O121" si="41">(I34-I19)/2</f>
        <v>5</v>
      </c>
      <c r="P113" s="11">
        <f t="shared" ref="P113:P121" si="42">(I48-I34)/3</f>
        <v>1</v>
      </c>
      <c r="Q113" s="11">
        <f t="shared" ref="Q113:Q121" si="43">(I64-I48)/6</f>
        <v>0.16666666666666666</v>
      </c>
      <c r="R113" s="11">
        <f t="shared" ref="R113:R121" si="44">(I80-I64)/7</f>
        <v>0</v>
      </c>
      <c r="S113" s="11">
        <f t="shared" si="39"/>
        <v>9.1666666666666661</v>
      </c>
    </row>
    <row r="114" spans="3:19">
      <c r="N114" s="11">
        <f t="shared" si="40"/>
        <v>2</v>
      </c>
      <c r="O114" s="11">
        <f t="shared" si="41"/>
        <v>7.5</v>
      </c>
      <c r="P114" s="11">
        <f t="shared" si="42"/>
        <v>0</v>
      </c>
      <c r="Q114" s="11">
        <f t="shared" si="43"/>
        <v>0.16666666666666666</v>
      </c>
      <c r="R114" s="11">
        <f t="shared" si="44"/>
        <v>0</v>
      </c>
      <c r="S114" s="11">
        <f t="shared" si="39"/>
        <v>9.6666666666666661</v>
      </c>
    </row>
    <row r="115" spans="3:19">
      <c r="N115" s="11">
        <f t="shared" si="40"/>
        <v>3</v>
      </c>
      <c r="O115" s="11">
        <f t="shared" si="41"/>
        <v>6</v>
      </c>
      <c r="P115" s="11">
        <f t="shared" si="42"/>
        <v>0</v>
      </c>
      <c r="Q115" s="11">
        <f t="shared" si="43"/>
        <v>0.16666666666666666</v>
      </c>
      <c r="R115" s="11">
        <f t="shared" si="44"/>
        <v>0</v>
      </c>
      <c r="S115" s="11">
        <f t="shared" si="39"/>
        <v>9.1666666666666661</v>
      </c>
    </row>
    <row r="116" spans="3:19">
      <c r="N116" s="11">
        <f t="shared" si="40"/>
        <v>2</v>
      </c>
      <c r="O116" s="11">
        <f t="shared" si="41"/>
        <v>7.5</v>
      </c>
      <c r="P116" s="11">
        <f t="shared" si="42"/>
        <v>0</v>
      </c>
      <c r="Q116" s="11">
        <f t="shared" si="43"/>
        <v>0.33333333333333331</v>
      </c>
      <c r="R116" s="11">
        <f t="shared" si="44"/>
        <v>0</v>
      </c>
      <c r="S116" s="11">
        <f t="shared" si="39"/>
        <v>9.8333333333333339</v>
      </c>
    </row>
    <row r="117" spans="3:19">
      <c r="N117" s="11">
        <f t="shared" si="40"/>
        <v>4</v>
      </c>
      <c r="O117" s="11">
        <f t="shared" si="41"/>
        <v>6.5</v>
      </c>
      <c r="P117" s="11">
        <f t="shared" si="42"/>
        <v>0</v>
      </c>
      <c r="Q117" s="11">
        <f t="shared" si="43"/>
        <v>0</v>
      </c>
      <c r="R117" s="11">
        <f t="shared" si="44"/>
        <v>0</v>
      </c>
      <c r="S117" s="11">
        <f t="shared" si="39"/>
        <v>10.5</v>
      </c>
    </row>
    <row r="118" spans="3:19">
      <c r="C118" s="8"/>
      <c r="D118" s="8"/>
      <c r="E118" s="8"/>
      <c r="F118" s="8"/>
      <c r="G118" s="8"/>
      <c r="N118" s="11">
        <f t="shared" si="40"/>
        <v>5</v>
      </c>
      <c r="O118" s="11">
        <f t="shared" si="41"/>
        <v>4</v>
      </c>
      <c r="P118" s="11">
        <f t="shared" si="42"/>
        <v>1</v>
      </c>
      <c r="Q118" s="11">
        <f t="shared" si="43"/>
        <v>0</v>
      </c>
      <c r="R118" s="11">
        <f t="shared" si="44"/>
        <v>0</v>
      </c>
      <c r="S118" s="11">
        <f t="shared" si="39"/>
        <v>10</v>
      </c>
    </row>
    <row r="119" spans="3:19">
      <c r="N119" s="11">
        <f t="shared" si="40"/>
        <v>6</v>
      </c>
      <c r="O119" s="11">
        <f t="shared" si="41"/>
        <v>5.5</v>
      </c>
      <c r="P119" s="11">
        <f t="shared" si="42"/>
        <v>0</v>
      </c>
      <c r="Q119" s="11">
        <f t="shared" si="43"/>
        <v>0</v>
      </c>
      <c r="R119" s="11">
        <f t="shared" si="44"/>
        <v>0</v>
      </c>
      <c r="S119" s="11">
        <f t="shared" si="39"/>
        <v>11.5</v>
      </c>
    </row>
    <row r="120" spans="3:19">
      <c r="N120" s="11">
        <f t="shared" si="40"/>
        <v>6</v>
      </c>
      <c r="O120" s="11">
        <f t="shared" si="41"/>
        <v>4.5</v>
      </c>
      <c r="P120" s="11">
        <f t="shared" si="42"/>
        <v>0.33333333333333331</v>
      </c>
      <c r="Q120" s="11">
        <f t="shared" si="43"/>
        <v>0</v>
      </c>
      <c r="R120" s="11">
        <f t="shared" si="44"/>
        <v>0</v>
      </c>
      <c r="S120" s="11">
        <f t="shared" si="39"/>
        <v>10.833333333333334</v>
      </c>
    </row>
    <row r="121" spans="3:19">
      <c r="N121" s="11">
        <f t="shared" si="40"/>
        <v>7</v>
      </c>
      <c r="O121" s="11">
        <f t="shared" si="41"/>
        <v>5</v>
      </c>
      <c r="P121" s="11">
        <f t="shared" si="42"/>
        <v>1</v>
      </c>
      <c r="Q121" s="11">
        <f t="shared" si="43"/>
        <v>0</v>
      </c>
      <c r="R121" s="11">
        <f t="shared" si="44"/>
        <v>0</v>
      </c>
      <c r="S121" s="11">
        <f t="shared" si="39"/>
        <v>13</v>
      </c>
    </row>
    <row r="122" spans="3:19">
      <c r="R122" s="5" t="s">
        <v>44</v>
      </c>
      <c r="S122" s="10">
        <f>AVERAGE(S112:S121)</f>
        <v>10.283333333333333</v>
      </c>
    </row>
    <row r="123" spans="3:19">
      <c r="R123" s="5" t="s">
        <v>43</v>
      </c>
      <c r="S123" s="10">
        <f>STDEV(S112:S121)</f>
        <v>1.2299001264280149</v>
      </c>
    </row>
    <row r="124" spans="3:19">
      <c r="R124" s="5" t="s">
        <v>42</v>
      </c>
      <c r="S124" s="10">
        <f>CONFIDENCE(0.5,S123,10)</f>
        <v>0.26232833362152969</v>
      </c>
    </row>
    <row r="127" spans="3:19">
      <c r="N127" s="5" t="s">
        <v>25</v>
      </c>
    </row>
    <row r="128" spans="3:19">
      <c r="N128" s="5" t="s">
        <v>54</v>
      </c>
      <c r="O128" s="9" t="s">
        <v>53</v>
      </c>
      <c r="P128" s="9" t="s">
        <v>38</v>
      </c>
      <c r="Q128" s="9" t="s">
        <v>32</v>
      </c>
      <c r="R128" s="5" t="s">
        <v>33</v>
      </c>
      <c r="S128" s="9" t="s">
        <v>52</v>
      </c>
    </row>
    <row r="129" spans="3:19">
      <c r="N129" s="11">
        <f>(J18-J4)/1</f>
        <v>3</v>
      </c>
      <c r="O129" s="11">
        <f>(J33-J18)/2</f>
        <v>7.5</v>
      </c>
      <c r="P129" s="11">
        <f>(J47-J33)/3</f>
        <v>0.33333333333333331</v>
      </c>
      <c r="Q129" s="11">
        <f>(J63-J47)/6</f>
        <v>0</v>
      </c>
      <c r="R129" s="11">
        <f>(J79-J63)/7</f>
        <v>0</v>
      </c>
      <c r="S129" s="11">
        <f t="shared" ref="S129:S138" si="45">SUM(N129:R129)</f>
        <v>10.833333333333334</v>
      </c>
    </row>
    <row r="130" spans="3:19">
      <c r="N130" s="11">
        <f t="shared" ref="N130:N138" si="46">(J19-J5)/1</f>
        <v>4</v>
      </c>
      <c r="O130" s="11">
        <f t="shared" ref="O130:O138" si="47">(J34-J19)/2</f>
        <v>7</v>
      </c>
      <c r="P130" s="11">
        <f t="shared" ref="P130:P138" si="48">(J48-J34)/3</f>
        <v>0</v>
      </c>
      <c r="Q130" s="11">
        <f t="shared" ref="Q130:Q138" si="49">(J64-J48)/6</f>
        <v>0</v>
      </c>
      <c r="R130" s="11">
        <f t="shared" ref="R130:R138" si="50">(J80-J64)/7</f>
        <v>0</v>
      </c>
      <c r="S130" s="11">
        <f t="shared" si="45"/>
        <v>11</v>
      </c>
    </row>
    <row r="131" spans="3:19">
      <c r="C131" s="8"/>
      <c r="D131" s="8"/>
      <c r="E131" s="8"/>
      <c r="F131" s="8"/>
      <c r="G131" s="8"/>
      <c r="N131" s="11">
        <f t="shared" si="46"/>
        <v>6</v>
      </c>
      <c r="O131" s="11">
        <f t="shared" si="47"/>
        <v>6</v>
      </c>
      <c r="P131" s="11">
        <f t="shared" si="48"/>
        <v>0</v>
      </c>
      <c r="Q131" s="11">
        <f t="shared" si="49"/>
        <v>0</v>
      </c>
      <c r="R131" s="11">
        <f t="shared" si="50"/>
        <v>0</v>
      </c>
      <c r="S131" s="11">
        <f t="shared" si="45"/>
        <v>12</v>
      </c>
    </row>
    <row r="132" spans="3:19">
      <c r="N132" s="11">
        <f t="shared" si="46"/>
        <v>4</v>
      </c>
      <c r="O132" s="11">
        <f t="shared" si="47"/>
        <v>6.5</v>
      </c>
      <c r="P132" s="11">
        <f t="shared" si="48"/>
        <v>0.33333333333333331</v>
      </c>
      <c r="Q132" s="11">
        <f t="shared" si="49"/>
        <v>0</v>
      </c>
      <c r="R132" s="11">
        <f t="shared" si="50"/>
        <v>0</v>
      </c>
      <c r="S132" s="11">
        <f t="shared" si="45"/>
        <v>10.833333333333334</v>
      </c>
    </row>
    <row r="133" spans="3:19">
      <c r="N133" s="11">
        <f t="shared" si="46"/>
        <v>3</v>
      </c>
      <c r="O133" s="11">
        <f t="shared" si="47"/>
        <v>7.5</v>
      </c>
      <c r="P133" s="11">
        <f t="shared" si="48"/>
        <v>0.33333333333333331</v>
      </c>
      <c r="Q133" s="11">
        <f t="shared" si="49"/>
        <v>0</v>
      </c>
      <c r="R133" s="11">
        <f t="shared" si="50"/>
        <v>0</v>
      </c>
      <c r="S133" s="11">
        <f t="shared" si="45"/>
        <v>10.833333333333334</v>
      </c>
    </row>
    <row r="134" spans="3:19">
      <c r="N134" s="11">
        <f t="shared" si="46"/>
        <v>10</v>
      </c>
      <c r="O134" s="11">
        <f t="shared" si="47"/>
        <v>2.5</v>
      </c>
      <c r="P134" s="11">
        <f t="shared" si="48"/>
        <v>0.33333333333333331</v>
      </c>
      <c r="Q134" s="11">
        <f t="shared" si="49"/>
        <v>0.33333333333333331</v>
      </c>
      <c r="R134" s="11">
        <f t="shared" si="50"/>
        <v>0</v>
      </c>
      <c r="S134" s="11">
        <f t="shared" si="45"/>
        <v>13.166666666666668</v>
      </c>
    </row>
    <row r="135" spans="3:19">
      <c r="N135" s="11">
        <f t="shared" si="46"/>
        <v>6</v>
      </c>
      <c r="O135" s="11">
        <f t="shared" si="47"/>
        <v>4.5</v>
      </c>
      <c r="P135" s="11">
        <f t="shared" si="48"/>
        <v>1</v>
      </c>
      <c r="Q135" s="11">
        <f t="shared" si="49"/>
        <v>0</v>
      </c>
      <c r="R135" s="11">
        <f t="shared" si="50"/>
        <v>0</v>
      </c>
      <c r="S135" s="11">
        <f t="shared" si="45"/>
        <v>11.5</v>
      </c>
    </row>
    <row r="136" spans="3:19">
      <c r="N136" s="11">
        <f t="shared" si="46"/>
        <v>9</v>
      </c>
      <c r="O136" s="11">
        <f t="shared" si="47"/>
        <v>3</v>
      </c>
      <c r="P136" s="11">
        <f t="shared" si="48"/>
        <v>0.66666666666666663</v>
      </c>
      <c r="Q136" s="11">
        <f t="shared" si="49"/>
        <v>0.16666666666666666</v>
      </c>
      <c r="R136" s="11">
        <f t="shared" si="50"/>
        <v>0</v>
      </c>
      <c r="S136" s="11">
        <f t="shared" si="45"/>
        <v>12.833333333333332</v>
      </c>
    </row>
    <row r="137" spans="3:19">
      <c r="N137" s="11">
        <f t="shared" si="46"/>
        <v>5</v>
      </c>
      <c r="O137" s="11">
        <f t="shared" si="47"/>
        <v>5.5</v>
      </c>
      <c r="P137" s="11">
        <f t="shared" si="48"/>
        <v>0</v>
      </c>
      <c r="Q137" s="11">
        <f t="shared" si="49"/>
        <v>0</v>
      </c>
      <c r="R137" s="11">
        <f t="shared" si="50"/>
        <v>0</v>
      </c>
      <c r="S137" s="11">
        <f t="shared" si="45"/>
        <v>10.5</v>
      </c>
    </row>
    <row r="138" spans="3:19">
      <c r="N138" s="11">
        <f t="shared" si="46"/>
        <v>6</v>
      </c>
      <c r="O138" s="11">
        <f t="shared" si="47"/>
        <v>5</v>
      </c>
      <c r="P138" s="11">
        <f t="shared" si="48"/>
        <v>0.33333333333333331</v>
      </c>
      <c r="Q138" s="11">
        <f t="shared" si="49"/>
        <v>0.16666666666666666</v>
      </c>
      <c r="R138" s="11">
        <f t="shared" si="50"/>
        <v>0</v>
      </c>
      <c r="S138" s="11">
        <f t="shared" si="45"/>
        <v>11.5</v>
      </c>
    </row>
    <row r="139" spans="3:19">
      <c r="R139" s="5" t="s">
        <v>44</v>
      </c>
      <c r="S139" s="10">
        <f>AVERAGE(S129:S138)</f>
        <v>11.5</v>
      </c>
    </row>
    <row r="140" spans="3:19">
      <c r="R140" s="5" t="s">
        <v>43</v>
      </c>
      <c r="S140" s="10">
        <f>STDEV(S129:S138)</f>
        <v>0.90608369057222882</v>
      </c>
    </row>
    <row r="141" spans="3:19">
      <c r="C141" s="8"/>
      <c r="D141" s="8"/>
      <c r="E141" s="8"/>
      <c r="F141" s="8"/>
      <c r="R141" s="5" t="s">
        <v>42</v>
      </c>
      <c r="S141" s="10">
        <f>CONFIDENCE(0.5,S140,10)</f>
        <v>0.19326075309853252</v>
      </c>
    </row>
    <row r="144" spans="3:19">
      <c r="N144" s="5" t="s">
        <v>26</v>
      </c>
    </row>
    <row r="145" spans="3:19">
      <c r="N145" s="5" t="s">
        <v>54</v>
      </c>
      <c r="O145" s="9" t="s">
        <v>53</v>
      </c>
      <c r="P145" s="9" t="s">
        <v>38</v>
      </c>
      <c r="Q145" s="9" t="s">
        <v>32</v>
      </c>
      <c r="R145" s="5" t="s">
        <v>33</v>
      </c>
      <c r="S145" s="9" t="s">
        <v>52</v>
      </c>
    </row>
    <row r="146" spans="3:19">
      <c r="N146" s="11">
        <f>(K18-K4)/1</f>
        <v>6</v>
      </c>
      <c r="O146" s="11">
        <f>(K33-K18)/2</f>
        <v>5.5</v>
      </c>
      <c r="P146" s="11">
        <f>(K47-K33)/3</f>
        <v>0</v>
      </c>
      <c r="Q146" s="11">
        <f>(K63-K47)/6</f>
        <v>0.16666666666666666</v>
      </c>
      <c r="R146" s="11">
        <f>(K79-K63)/7</f>
        <v>0</v>
      </c>
      <c r="S146" s="11">
        <f t="shared" ref="S146:S155" si="51">SUM(N146:R146)</f>
        <v>11.666666666666666</v>
      </c>
    </row>
    <row r="147" spans="3:19">
      <c r="N147" s="11">
        <f t="shared" ref="N147:N155" si="52">(K19-K5)/1</f>
        <v>4</v>
      </c>
      <c r="O147" s="11">
        <f t="shared" ref="O147:O155" si="53">(K34-K19)/2</f>
        <v>6.5</v>
      </c>
      <c r="P147" s="11">
        <f t="shared" ref="P147:P155" si="54">(K48-K34)/3</f>
        <v>0</v>
      </c>
      <c r="Q147" s="11">
        <f t="shared" ref="Q147:Q155" si="55">(K64-K48)/6</f>
        <v>0</v>
      </c>
      <c r="R147" s="11">
        <f t="shared" ref="R147:R155" si="56">(K80-K64)/7</f>
        <v>0</v>
      </c>
      <c r="S147" s="11">
        <f t="shared" si="51"/>
        <v>10.5</v>
      </c>
    </row>
    <row r="148" spans="3:19">
      <c r="N148" s="11">
        <f t="shared" si="52"/>
        <v>1</v>
      </c>
      <c r="O148" s="11">
        <f t="shared" si="53"/>
        <v>7</v>
      </c>
      <c r="P148" s="11">
        <f t="shared" si="54"/>
        <v>0</v>
      </c>
      <c r="Q148" s="11">
        <f t="shared" si="55"/>
        <v>0.16666666666666666</v>
      </c>
      <c r="R148" s="11">
        <f t="shared" si="56"/>
        <v>0</v>
      </c>
      <c r="S148" s="11">
        <f t="shared" si="51"/>
        <v>8.1666666666666661</v>
      </c>
    </row>
    <row r="149" spans="3:19">
      <c r="N149" s="11">
        <f t="shared" si="52"/>
        <v>9</v>
      </c>
      <c r="O149" s="11">
        <f t="shared" si="53"/>
        <v>5</v>
      </c>
      <c r="P149" s="11">
        <f t="shared" si="54"/>
        <v>0</v>
      </c>
      <c r="Q149" s="11">
        <f t="shared" si="55"/>
        <v>0</v>
      </c>
      <c r="R149" s="11">
        <f t="shared" si="56"/>
        <v>0</v>
      </c>
      <c r="S149" s="11">
        <f t="shared" si="51"/>
        <v>14</v>
      </c>
    </row>
    <row r="150" spans="3:19">
      <c r="N150" s="11">
        <f t="shared" si="52"/>
        <v>7</v>
      </c>
      <c r="O150" s="11">
        <f t="shared" si="53"/>
        <v>4.5</v>
      </c>
      <c r="P150" s="11">
        <f t="shared" si="54"/>
        <v>0</v>
      </c>
      <c r="Q150" s="11">
        <f t="shared" si="55"/>
        <v>0.5</v>
      </c>
      <c r="R150" s="11">
        <f t="shared" si="56"/>
        <v>0</v>
      </c>
      <c r="S150" s="11">
        <f t="shared" si="51"/>
        <v>12</v>
      </c>
    </row>
    <row r="151" spans="3:19">
      <c r="C151" s="8"/>
      <c r="D151" s="8"/>
      <c r="E151" s="8"/>
      <c r="F151" s="8"/>
      <c r="G151" s="8"/>
      <c r="N151" s="11">
        <f t="shared" si="52"/>
        <v>8</v>
      </c>
      <c r="O151" s="11">
        <f t="shared" si="53"/>
        <v>4</v>
      </c>
      <c r="P151" s="11">
        <f t="shared" si="54"/>
        <v>0</v>
      </c>
      <c r="Q151" s="11">
        <f t="shared" si="55"/>
        <v>0</v>
      </c>
      <c r="R151" s="11">
        <f t="shared" si="56"/>
        <v>0</v>
      </c>
      <c r="S151" s="11">
        <f t="shared" si="51"/>
        <v>12</v>
      </c>
    </row>
    <row r="152" spans="3:19">
      <c r="C152" s="6"/>
      <c r="D152" s="6"/>
      <c r="E152" s="6"/>
      <c r="F152" s="6"/>
      <c r="G152" s="6"/>
      <c r="N152" s="11">
        <f t="shared" si="52"/>
        <v>6</v>
      </c>
      <c r="O152" s="11">
        <f t="shared" si="53"/>
        <v>6.5</v>
      </c>
      <c r="P152" s="11">
        <f t="shared" si="54"/>
        <v>0</v>
      </c>
      <c r="Q152" s="11">
        <f t="shared" si="55"/>
        <v>0</v>
      </c>
      <c r="R152" s="11">
        <f t="shared" si="56"/>
        <v>0</v>
      </c>
      <c r="S152" s="11">
        <f t="shared" si="51"/>
        <v>12.5</v>
      </c>
    </row>
    <row r="153" spans="3:19">
      <c r="C153" s="6"/>
      <c r="D153" s="6"/>
      <c r="E153" s="6"/>
      <c r="F153" s="6"/>
      <c r="G153" s="6"/>
      <c r="N153" s="11">
        <f t="shared" si="52"/>
        <v>4</v>
      </c>
      <c r="O153" s="11">
        <f t="shared" si="53"/>
        <v>8</v>
      </c>
      <c r="P153" s="11">
        <f t="shared" si="54"/>
        <v>0</v>
      </c>
      <c r="Q153" s="11">
        <f t="shared" si="55"/>
        <v>0</v>
      </c>
      <c r="R153" s="11">
        <f t="shared" si="56"/>
        <v>0</v>
      </c>
      <c r="S153" s="11">
        <f t="shared" si="51"/>
        <v>12</v>
      </c>
    </row>
    <row r="154" spans="3:19">
      <c r="N154" s="11">
        <f t="shared" si="52"/>
        <v>6</v>
      </c>
      <c r="O154" s="11">
        <f t="shared" si="53"/>
        <v>5</v>
      </c>
      <c r="P154" s="11">
        <f t="shared" si="54"/>
        <v>0</v>
      </c>
      <c r="Q154" s="11">
        <f t="shared" si="55"/>
        <v>0</v>
      </c>
      <c r="R154" s="11">
        <f t="shared" si="56"/>
        <v>0</v>
      </c>
      <c r="S154" s="11">
        <f t="shared" si="51"/>
        <v>11</v>
      </c>
    </row>
    <row r="155" spans="3:19">
      <c r="N155" s="11">
        <f t="shared" si="52"/>
        <v>3</v>
      </c>
      <c r="O155" s="11">
        <f t="shared" si="53"/>
        <v>5.5</v>
      </c>
      <c r="P155" s="11">
        <f t="shared" si="54"/>
        <v>0.33333333333333331</v>
      </c>
      <c r="Q155" s="11">
        <f t="shared" si="55"/>
        <v>0</v>
      </c>
      <c r="R155" s="11">
        <f t="shared" si="56"/>
        <v>0</v>
      </c>
      <c r="S155" s="11">
        <f t="shared" si="51"/>
        <v>8.8333333333333339</v>
      </c>
    </row>
    <row r="156" spans="3:19">
      <c r="R156" s="5" t="s">
        <v>44</v>
      </c>
      <c r="S156" s="10">
        <f>AVERAGE(S146:S155)</f>
        <v>11.266666666666666</v>
      </c>
    </row>
    <row r="157" spans="3:19">
      <c r="R157" s="5" t="s">
        <v>43</v>
      </c>
      <c r="S157" s="10">
        <f>STDEV(S146:S155)</f>
        <v>1.7306246642166834</v>
      </c>
    </row>
    <row r="158" spans="3:19">
      <c r="R158" s="5" t="s">
        <v>42</v>
      </c>
      <c r="S158" s="10">
        <f>CONFIDENCE(0.5,S157,10)</f>
        <v>0.36912906546875918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AJ158"/>
  <sheetViews>
    <sheetView topLeftCell="V39" workbookViewId="0">
      <selection activeCell="Z64" sqref="Z64"/>
    </sheetView>
  </sheetViews>
  <sheetFormatPr baseColWidth="10" defaultColWidth="9.140625" defaultRowHeight="15"/>
  <cols>
    <col min="1" max="19" width="9.140625" style="5"/>
    <col min="20" max="20" width="12.28515625" style="5" customWidth="1"/>
    <col min="21" max="16384" width="9.140625" style="5"/>
  </cols>
  <sheetData>
    <row r="2" spans="2:36">
      <c r="C2" s="5" t="s">
        <v>68</v>
      </c>
    </row>
    <row r="3" spans="2:36"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2:36">
      <c r="B4" s="5" t="s">
        <v>50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</row>
    <row r="5" spans="2:36">
      <c r="B5" s="5" t="s">
        <v>49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</row>
    <row r="6" spans="2:36">
      <c r="B6" s="5" t="s">
        <v>48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2:36">
      <c r="B7" s="5" t="s">
        <v>47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2:36">
      <c r="B8" s="5" t="s">
        <v>46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2:36">
      <c r="B9" s="5" t="s">
        <v>45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2:36">
      <c r="B10" s="5" t="s">
        <v>69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2:36">
      <c r="B11" s="5" t="s">
        <v>70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2:36">
      <c r="B12" s="5" t="s">
        <v>71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AC12" s="5" t="s">
        <v>59</v>
      </c>
    </row>
    <row r="13" spans="2:36">
      <c r="B13" s="5" t="s">
        <v>72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2:36">
      <c r="C14" s="6"/>
      <c r="D14" s="6"/>
      <c r="E14" s="6"/>
      <c r="F14" s="6"/>
      <c r="G14" s="6"/>
      <c r="N14" s="9" t="s">
        <v>60</v>
      </c>
      <c r="Q14" s="9"/>
      <c r="T14" s="12" t="s">
        <v>61</v>
      </c>
      <c r="AB14" t="s">
        <v>18</v>
      </c>
      <c r="AC14" t="s">
        <v>19</v>
      </c>
      <c r="AD14" t="s">
        <v>20</v>
      </c>
      <c r="AE14" t="s">
        <v>21</v>
      </c>
      <c r="AF14" t="s">
        <v>22</v>
      </c>
      <c r="AG14" t="s">
        <v>23</v>
      </c>
      <c r="AH14" t="s">
        <v>24</v>
      </c>
      <c r="AI14" t="s">
        <v>25</v>
      </c>
      <c r="AJ14" t="s">
        <v>26</v>
      </c>
    </row>
    <row r="15" spans="2:36">
      <c r="AA15" s="5" t="s">
        <v>41</v>
      </c>
      <c r="AB15" s="5">
        <v>2.0187358101135198</v>
      </c>
      <c r="AC15" s="5">
        <v>1.8671017003292545</v>
      </c>
      <c r="AD15" s="5">
        <v>1.9388157894736842</v>
      </c>
      <c r="AE15" s="5">
        <v>1.9680946852425181</v>
      </c>
      <c r="AF15" s="5">
        <v>1.8076096491228071</v>
      </c>
      <c r="AG15" s="5">
        <v>1.8266494668042654</v>
      </c>
      <c r="AH15" s="5">
        <v>1.9616606467148265</v>
      </c>
      <c r="AI15" s="5">
        <v>1.8310307017543859</v>
      </c>
      <c r="AJ15" s="5">
        <v>1.8106445648434815</v>
      </c>
    </row>
    <row r="16" spans="2:36">
      <c r="C16" s="5" t="s">
        <v>17</v>
      </c>
      <c r="N16" s="9" t="s">
        <v>18</v>
      </c>
      <c r="U16" s="5" t="s">
        <v>73</v>
      </c>
      <c r="AA16" s="5" t="s">
        <v>55</v>
      </c>
      <c r="AB16" s="5">
        <v>6.241326556326706E-2</v>
      </c>
      <c r="AC16" s="5">
        <v>5.8971456998803407E-2</v>
      </c>
      <c r="AD16" s="5">
        <v>3.572412508744767E-2</v>
      </c>
      <c r="AE16" s="5">
        <v>4.2859663395410925E-2</v>
      </c>
      <c r="AF16" s="5">
        <v>2.6029650999201261E-2</v>
      </c>
      <c r="AG16" s="5">
        <v>3.9392166637112716E-2</v>
      </c>
      <c r="AH16" s="5">
        <v>5.0458769036023018E-2</v>
      </c>
      <c r="AI16" s="5">
        <v>2.0644073126437901E-2</v>
      </c>
      <c r="AJ16" s="5">
        <v>5.4428579536084411E-2</v>
      </c>
    </row>
    <row r="17" spans="2:25">
      <c r="C17" s="5" t="s">
        <v>18</v>
      </c>
      <c r="D17" s="5" t="s">
        <v>19</v>
      </c>
      <c r="E17" s="5" t="s">
        <v>20</v>
      </c>
      <c r="F17" s="5" t="s">
        <v>21</v>
      </c>
      <c r="G17" s="5" t="s">
        <v>22</v>
      </c>
      <c r="H17" t="s">
        <v>23</v>
      </c>
      <c r="I17" t="s">
        <v>24</v>
      </c>
      <c r="J17" t="s">
        <v>25</v>
      </c>
      <c r="K17" t="s">
        <v>26</v>
      </c>
      <c r="N17" s="5" t="s">
        <v>54</v>
      </c>
      <c r="O17" s="9" t="s">
        <v>53</v>
      </c>
      <c r="P17" s="9" t="s">
        <v>38</v>
      </c>
      <c r="Q17" s="9" t="s">
        <v>32</v>
      </c>
      <c r="R17" s="5" t="s">
        <v>33</v>
      </c>
      <c r="S17" s="9" t="s">
        <v>52</v>
      </c>
      <c r="T17" s="9" t="s">
        <v>62</v>
      </c>
      <c r="U17" s="9" t="s">
        <v>63</v>
      </c>
      <c r="V17" s="9"/>
    </row>
    <row r="18" spans="2:25">
      <c r="B18" s="5" t="s">
        <v>50</v>
      </c>
      <c r="C18">
        <v>3</v>
      </c>
      <c r="D18">
        <v>3</v>
      </c>
      <c r="E18">
        <v>2</v>
      </c>
      <c r="F18">
        <v>4</v>
      </c>
      <c r="G18">
        <v>8</v>
      </c>
      <c r="H18">
        <v>3</v>
      </c>
      <c r="I18">
        <v>2</v>
      </c>
      <c r="J18">
        <v>3</v>
      </c>
      <c r="K18">
        <v>6</v>
      </c>
      <c r="M18" s="5" t="s">
        <v>50</v>
      </c>
      <c r="N18" s="11">
        <f>(C18-C4)*1</f>
        <v>3</v>
      </c>
      <c r="O18" s="11">
        <f>(C33-C18)*2</f>
        <v>18</v>
      </c>
      <c r="P18" s="11">
        <f>(C47-C33)*3</f>
        <v>6</v>
      </c>
      <c r="Q18" s="11">
        <f>(C63-C47)*6</f>
        <v>6</v>
      </c>
      <c r="R18" s="11">
        <f>(C79-C63)*7</f>
        <v>0</v>
      </c>
      <c r="S18" s="11">
        <f t="shared" ref="S18:S27" si="0">SUM(N18:R18)</f>
        <v>33</v>
      </c>
      <c r="T18" s="5">
        <f>S18/C79</f>
        <v>2.2000000000000002</v>
      </c>
      <c r="U18" s="5">
        <f>1/T18</f>
        <v>0.45454545454545453</v>
      </c>
      <c r="V18" s="11"/>
      <c r="W18" s="11"/>
      <c r="X18" s="11"/>
    </row>
    <row r="19" spans="2:25">
      <c r="B19" s="5" t="s">
        <v>49</v>
      </c>
      <c r="C19">
        <v>5</v>
      </c>
      <c r="D19">
        <v>5</v>
      </c>
      <c r="E19">
        <v>7</v>
      </c>
      <c r="F19">
        <v>3</v>
      </c>
      <c r="G19">
        <v>5</v>
      </c>
      <c r="H19">
        <v>7</v>
      </c>
      <c r="I19">
        <v>3</v>
      </c>
      <c r="J19">
        <v>4</v>
      </c>
      <c r="K19">
        <v>4</v>
      </c>
      <c r="M19" s="5" t="s">
        <v>49</v>
      </c>
      <c r="N19" s="11">
        <f t="shared" ref="N19:N27" si="1">(C19-C5)*1</f>
        <v>5</v>
      </c>
      <c r="O19" s="11">
        <f t="shared" ref="O19:O27" si="2">(C34-C19)*2</f>
        <v>22</v>
      </c>
      <c r="P19" s="11">
        <f t="shared" ref="P19:P27" si="3">(C48-C34)*3</f>
        <v>0</v>
      </c>
      <c r="Q19" s="11">
        <f t="shared" ref="Q19:Q27" si="4">(C64-C48)*6</f>
        <v>6</v>
      </c>
      <c r="R19" s="11">
        <f t="shared" ref="R19:R27" si="5">(C80-C64)/7</f>
        <v>0</v>
      </c>
      <c r="S19" s="11">
        <f t="shared" si="0"/>
        <v>33</v>
      </c>
      <c r="T19" s="5">
        <f t="shared" ref="T19:T27" si="6">S19/C80</f>
        <v>1.9411764705882353</v>
      </c>
      <c r="U19" s="5">
        <f t="shared" ref="U19:U27" si="7">1/T19</f>
        <v>0.51515151515151514</v>
      </c>
      <c r="V19" s="11"/>
      <c r="W19" s="11"/>
      <c r="X19" s="11"/>
    </row>
    <row r="20" spans="2:25">
      <c r="B20" s="5" t="s">
        <v>48</v>
      </c>
      <c r="C20">
        <v>4</v>
      </c>
      <c r="D20">
        <v>4</v>
      </c>
      <c r="E20">
        <v>6</v>
      </c>
      <c r="F20">
        <v>4</v>
      </c>
      <c r="G20">
        <v>6</v>
      </c>
      <c r="H20">
        <v>7</v>
      </c>
      <c r="I20">
        <v>2</v>
      </c>
      <c r="J20">
        <v>6</v>
      </c>
      <c r="K20">
        <v>1</v>
      </c>
      <c r="M20" s="5" t="s">
        <v>48</v>
      </c>
      <c r="N20" s="11">
        <f t="shared" si="1"/>
        <v>4</v>
      </c>
      <c r="O20" s="11">
        <f t="shared" si="2"/>
        <v>26</v>
      </c>
      <c r="P20" s="11">
        <f t="shared" si="3"/>
        <v>0</v>
      </c>
      <c r="Q20" s="11">
        <f t="shared" si="4"/>
        <v>6</v>
      </c>
      <c r="R20" s="11">
        <f t="shared" si="5"/>
        <v>0</v>
      </c>
      <c r="S20" s="11">
        <f t="shared" si="0"/>
        <v>36</v>
      </c>
      <c r="T20" s="5">
        <f t="shared" si="6"/>
        <v>2</v>
      </c>
      <c r="U20" s="5">
        <f t="shared" si="7"/>
        <v>0.5</v>
      </c>
      <c r="V20" s="11"/>
      <c r="W20" s="11"/>
      <c r="X20" s="11"/>
    </row>
    <row r="21" spans="2:25">
      <c r="B21" s="5" t="s">
        <v>47</v>
      </c>
      <c r="C21">
        <v>3</v>
      </c>
      <c r="D21">
        <v>2</v>
      </c>
      <c r="E21">
        <v>5</v>
      </c>
      <c r="F21">
        <v>2</v>
      </c>
      <c r="G21">
        <v>6</v>
      </c>
      <c r="H21">
        <v>4</v>
      </c>
      <c r="I21">
        <v>3</v>
      </c>
      <c r="J21">
        <v>4</v>
      </c>
      <c r="K21">
        <v>9</v>
      </c>
      <c r="M21" s="5" t="s">
        <v>47</v>
      </c>
      <c r="N21" s="11">
        <f t="shared" si="1"/>
        <v>3</v>
      </c>
      <c r="O21" s="11">
        <f t="shared" si="2"/>
        <v>20</v>
      </c>
      <c r="P21" s="11">
        <f t="shared" si="3"/>
        <v>9</v>
      </c>
      <c r="Q21" s="11">
        <f t="shared" si="4"/>
        <v>12</v>
      </c>
      <c r="R21" s="11">
        <f t="shared" si="5"/>
        <v>0</v>
      </c>
      <c r="S21" s="11">
        <f t="shared" si="0"/>
        <v>44</v>
      </c>
      <c r="T21" s="5">
        <f t="shared" si="6"/>
        <v>2.4444444444444446</v>
      </c>
      <c r="U21" s="5">
        <f t="shared" si="7"/>
        <v>0.40909090909090906</v>
      </c>
      <c r="V21" s="11"/>
      <c r="W21" s="11"/>
      <c r="X21" s="11"/>
    </row>
    <row r="22" spans="2:25">
      <c r="B22" s="5" t="s">
        <v>46</v>
      </c>
      <c r="C22">
        <v>4</v>
      </c>
      <c r="D22">
        <v>8</v>
      </c>
      <c r="E22">
        <v>5</v>
      </c>
      <c r="F22">
        <v>2</v>
      </c>
      <c r="G22">
        <v>9</v>
      </c>
      <c r="H22">
        <v>5</v>
      </c>
      <c r="I22">
        <v>2</v>
      </c>
      <c r="J22">
        <v>3</v>
      </c>
      <c r="K22">
        <v>7</v>
      </c>
      <c r="M22" s="5" t="s">
        <v>46</v>
      </c>
      <c r="N22" s="11">
        <f t="shared" si="1"/>
        <v>4</v>
      </c>
      <c r="O22" s="11">
        <f t="shared" si="2"/>
        <v>20</v>
      </c>
      <c r="P22" s="11">
        <f t="shared" si="3"/>
        <v>6</v>
      </c>
      <c r="Q22" s="11">
        <f t="shared" si="4"/>
        <v>12</v>
      </c>
      <c r="R22" s="11">
        <f t="shared" si="5"/>
        <v>0</v>
      </c>
      <c r="S22" s="11">
        <f t="shared" si="0"/>
        <v>42</v>
      </c>
      <c r="T22" s="5">
        <f t="shared" si="6"/>
        <v>2.3333333333333335</v>
      </c>
      <c r="U22" s="5">
        <f t="shared" si="7"/>
        <v>0.42857142857142855</v>
      </c>
      <c r="V22" s="11"/>
      <c r="W22" s="11"/>
      <c r="X22" s="11"/>
    </row>
    <row r="23" spans="2:25">
      <c r="B23" s="5" t="s">
        <v>45</v>
      </c>
      <c r="C23">
        <v>8</v>
      </c>
      <c r="D23">
        <v>4</v>
      </c>
      <c r="E23">
        <v>3</v>
      </c>
      <c r="F23">
        <v>4</v>
      </c>
      <c r="G23">
        <v>2</v>
      </c>
      <c r="H23">
        <v>6</v>
      </c>
      <c r="I23">
        <v>4</v>
      </c>
      <c r="J23">
        <v>10</v>
      </c>
      <c r="K23">
        <v>8</v>
      </c>
      <c r="M23" s="5" t="s">
        <v>45</v>
      </c>
      <c r="N23" s="11">
        <f t="shared" si="1"/>
        <v>8</v>
      </c>
      <c r="O23" s="11">
        <f t="shared" si="2"/>
        <v>20</v>
      </c>
      <c r="P23" s="11">
        <f t="shared" si="3"/>
        <v>0</v>
      </c>
      <c r="Q23" s="11">
        <f t="shared" si="4"/>
        <v>0</v>
      </c>
      <c r="R23" s="11">
        <f t="shared" si="5"/>
        <v>0</v>
      </c>
      <c r="S23" s="11">
        <f t="shared" si="0"/>
        <v>28</v>
      </c>
      <c r="T23" s="5">
        <f t="shared" si="6"/>
        <v>1.5555555555555556</v>
      </c>
      <c r="U23" s="5">
        <f t="shared" si="7"/>
        <v>0.64285714285714279</v>
      </c>
      <c r="V23" s="11"/>
      <c r="W23" s="11"/>
      <c r="X23" s="11"/>
    </row>
    <row r="24" spans="2:25">
      <c r="B24" s="5" t="s">
        <v>69</v>
      </c>
      <c r="C24">
        <v>5</v>
      </c>
      <c r="D24">
        <v>5</v>
      </c>
      <c r="E24">
        <v>4</v>
      </c>
      <c r="F24">
        <v>3</v>
      </c>
      <c r="G24">
        <v>5</v>
      </c>
      <c r="H24">
        <v>6</v>
      </c>
      <c r="I24">
        <v>5</v>
      </c>
      <c r="J24">
        <v>6</v>
      </c>
      <c r="K24">
        <v>6</v>
      </c>
      <c r="M24" s="5" t="s">
        <v>69</v>
      </c>
      <c r="N24" s="11">
        <f t="shared" si="1"/>
        <v>5</v>
      </c>
      <c r="O24" s="11">
        <f t="shared" si="2"/>
        <v>20</v>
      </c>
      <c r="P24" s="11">
        <f t="shared" si="3"/>
        <v>3</v>
      </c>
      <c r="Q24" s="11">
        <f t="shared" si="4"/>
        <v>0</v>
      </c>
      <c r="R24" s="11">
        <f t="shared" si="5"/>
        <v>0</v>
      </c>
      <c r="S24" s="11">
        <f t="shared" si="0"/>
        <v>28</v>
      </c>
      <c r="T24" s="5">
        <f t="shared" si="6"/>
        <v>1.75</v>
      </c>
      <c r="U24" s="5">
        <f t="shared" si="7"/>
        <v>0.5714285714285714</v>
      </c>
    </row>
    <row r="25" spans="2:25">
      <c r="B25" s="5" t="s">
        <v>70</v>
      </c>
      <c r="C25">
        <v>4</v>
      </c>
      <c r="D25">
        <v>6</v>
      </c>
      <c r="E25">
        <v>7</v>
      </c>
      <c r="F25">
        <v>3</v>
      </c>
      <c r="G25">
        <v>8</v>
      </c>
      <c r="H25">
        <v>7</v>
      </c>
      <c r="I25">
        <v>6</v>
      </c>
      <c r="J25">
        <v>9</v>
      </c>
      <c r="K25">
        <v>4</v>
      </c>
      <c r="M25" s="5" t="s">
        <v>70</v>
      </c>
      <c r="N25" s="11">
        <f t="shared" si="1"/>
        <v>4</v>
      </c>
      <c r="O25" s="11">
        <f t="shared" si="2"/>
        <v>22</v>
      </c>
      <c r="P25" s="11">
        <f t="shared" si="3"/>
        <v>6</v>
      </c>
      <c r="Q25" s="11">
        <f t="shared" si="4"/>
        <v>12</v>
      </c>
      <c r="R25" s="11">
        <f t="shared" si="5"/>
        <v>0</v>
      </c>
      <c r="S25" s="11">
        <f t="shared" si="0"/>
        <v>44</v>
      </c>
      <c r="T25" s="5">
        <f t="shared" si="6"/>
        <v>2.3157894736842106</v>
      </c>
      <c r="U25" s="5">
        <f t="shared" si="7"/>
        <v>0.43181818181818182</v>
      </c>
    </row>
    <row r="26" spans="2:25">
      <c r="B26" s="5" t="s">
        <v>71</v>
      </c>
      <c r="C26">
        <v>3</v>
      </c>
      <c r="D26">
        <v>6</v>
      </c>
      <c r="E26">
        <v>4</v>
      </c>
      <c r="F26">
        <v>4</v>
      </c>
      <c r="G26">
        <v>4</v>
      </c>
      <c r="H26">
        <v>3</v>
      </c>
      <c r="I26">
        <v>6</v>
      </c>
      <c r="J26">
        <v>5</v>
      </c>
      <c r="K26">
        <v>6</v>
      </c>
      <c r="M26" s="5" t="s">
        <v>71</v>
      </c>
      <c r="N26" s="11">
        <f t="shared" si="1"/>
        <v>3</v>
      </c>
      <c r="O26" s="11">
        <f t="shared" si="2"/>
        <v>28</v>
      </c>
      <c r="P26" s="11">
        <f t="shared" si="3"/>
        <v>0</v>
      </c>
      <c r="Q26" s="11">
        <f t="shared" si="4"/>
        <v>0</v>
      </c>
      <c r="R26" s="11">
        <f t="shared" si="5"/>
        <v>0</v>
      </c>
      <c r="S26" s="11">
        <f t="shared" si="0"/>
        <v>31</v>
      </c>
      <c r="T26" s="5">
        <f t="shared" si="6"/>
        <v>1.8235294117647058</v>
      </c>
      <c r="U26" s="5">
        <f t="shared" si="7"/>
        <v>0.54838709677419351</v>
      </c>
    </row>
    <row r="27" spans="2:25">
      <c r="B27" s="5" t="s">
        <v>72</v>
      </c>
      <c r="C27">
        <v>5</v>
      </c>
      <c r="D27">
        <v>8</v>
      </c>
      <c r="E27">
        <v>4</v>
      </c>
      <c r="F27">
        <v>5</v>
      </c>
      <c r="G27">
        <v>6</v>
      </c>
      <c r="H27">
        <v>5</v>
      </c>
      <c r="I27">
        <v>7</v>
      </c>
      <c r="J27">
        <v>6</v>
      </c>
      <c r="K27">
        <v>3</v>
      </c>
      <c r="M27" s="5" t="s">
        <v>72</v>
      </c>
      <c r="N27" s="11">
        <f t="shared" si="1"/>
        <v>5</v>
      </c>
      <c r="O27" s="11">
        <f t="shared" si="2"/>
        <v>20</v>
      </c>
      <c r="P27" s="11">
        <f t="shared" si="3"/>
        <v>6</v>
      </c>
      <c r="Q27" s="11">
        <f t="shared" si="4"/>
        <v>0</v>
      </c>
      <c r="R27" s="11">
        <f t="shared" si="5"/>
        <v>0</v>
      </c>
      <c r="S27" s="11">
        <f t="shared" si="0"/>
        <v>31</v>
      </c>
      <c r="T27" s="5">
        <f t="shared" si="6"/>
        <v>1.8235294117647058</v>
      </c>
      <c r="U27" s="5">
        <f t="shared" si="7"/>
        <v>0.54838709677419351</v>
      </c>
    </row>
    <row r="28" spans="2:25">
      <c r="R28" s="5" t="s">
        <v>44</v>
      </c>
      <c r="S28" s="10">
        <f>AVERAGE(S18:S27)</f>
        <v>35</v>
      </c>
      <c r="T28" s="10">
        <f t="shared" ref="T28:U28" si="8">AVERAGE(T18:T27)</f>
        <v>2.0187358101135198</v>
      </c>
      <c r="U28" s="10">
        <f t="shared" si="8"/>
        <v>0.5050237397011591</v>
      </c>
    </row>
    <row r="29" spans="2:25">
      <c r="R29" s="5" t="s">
        <v>43</v>
      </c>
      <c r="S29" s="10">
        <f>STDEV(S18:S27)</f>
        <v>6.2360956446232354</v>
      </c>
      <c r="T29" s="10">
        <f t="shared" ref="T29:U29" si="9">STDEV(T18:T27)</f>
        <v>0.2926183464337283</v>
      </c>
      <c r="U29" s="10">
        <f t="shared" si="9"/>
        <v>7.4722742941966624E-2</v>
      </c>
    </row>
    <row r="30" spans="2:25">
      <c r="R30" s="5" t="s">
        <v>42</v>
      </c>
      <c r="S30" s="10">
        <f>CONFIDENCE(0.5,S29,10)</f>
        <v>1.3301117250143162</v>
      </c>
      <c r="T30" s="10">
        <f t="shared" ref="T30:U30" si="10">CONFIDENCE(0.5,T29,10)</f>
        <v>6.241326556326706E-2</v>
      </c>
      <c r="U30" s="10">
        <f t="shared" si="10"/>
        <v>1.5937792198237738E-2</v>
      </c>
    </row>
    <row r="31" spans="2:25">
      <c r="D31" s="5" t="s">
        <v>30</v>
      </c>
      <c r="N31" s="9" t="s">
        <v>19</v>
      </c>
    </row>
    <row r="32" spans="2:25">
      <c r="C32" s="5" t="s">
        <v>18</v>
      </c>
      <c r="D32" s="5" t="s">
        <v>19</v>
      </c>
      <c r="E32" s="5" t="s">
        <v>20</v>
      </c>
      <c r="F32" s="5" t="s">
        <v>21</v>
      </c>
      <c r="G32" s="5" t="s">
        <v>22</v>
      </c>
      <c r="H32" t="s">
        <v>23</v>
      </c>
      <c r="I32" t="s">
        <v>24</v>
      </c>
      <c r="J32" t="s">
        <v>25</v>
      </c>
      <c r="K32" t="s">
        <v>26</v>
      </c>
      <c r="N32" s="5" t="s">
        <v>54</v>
      </c>
      <c r="O32" s="9" t="s">
        <v>53</v>
      </c>
      <c r="P32" s="9" t="s">
        <v>38</v>
      </c>
      <c r="Q32" s="9" t="s">
        <v>32</v>
      </c>
      <c r="R32" s="5" t="s">
        <v>33</v>
      </c>
      <c r="S32" s="9" t="s">
        <v>52</v>
      </c>
      <c r="T32" s="9" t="s">
        <v>62</v>
      </c>
      <c r="U32" s="9" t="s">
        <v>63</v>
      </c>
      <c r="V32" s="9"/>
      <c r="Y32" s="9"/>
    </row>
    <row r="33" spans="2:36">
      <c r="B33" s="5" t="s">
        <v>50</v>
      </c>
      <c r="C33">
        <v>12</v>
      </c>
      <c r="D33">
        <v>15</v>
      </c>
      <c r="E33">
        <v>18</v>
      </c>
      <c r="F33">
        <v>19</v>
      </c>
      <c r="G33">
        <v>16</v>
      </c>
      <c r="H33">
        <v>17</v>
      </c>
      <c r="I33">
        <v>16</v>
      </c>
      <c r="J33">
        <v>18</v>
      </c>
      <c r="K33">
        <v>17</v>
      </c>
      <c r="M33" s="5" t="s">
        <v>50</v>
      </c>
      <c r="N33" s="11">
        <f>(D18-D4)*1</f>
        <v>3</v>
      </c>
      <c r="O33" s="11">
        <f>(D33-D18)*2</f>
        <v>24</v>
      </c>
      <c r="P33" s="11">
        <f>(D47-D33)*3</f>
        <v>0</v>
      </c>
      <c r="Q33" s="11">
        <f>(D63-D47)*6</f>
        <v>12</v>
      </c>
      <c r="R33" s="11">
        <f>(D79-D63)*7</f>
        <v>0</v>
      </c>
      <c r="S33" s="11">
        <f t="shared" ref="S33:S38" si="11">SUM(N33:R33)</f>
        <v>39</v>
      </c>
      <c r="T33" s="5">
        <f>S33/D79</f>
        <v>2.2941176470588234</v>
      </c>
      <c r="U33" s="5">
        <f>1/T33</f>
        <v>0.4358974358974359</v>
      </c>
      <c r="V33" s="11"/>
      <c r="W33" s="11"/>
      <c r="X33" s="11"/>
    </row>
    <row r="34" spans="2:36">
      <c r="B34" s="5" t="s">
        <v>49</v>
      </c>
      <c r="C34">
        <v>16</v>
      </c>
      <c r="D34">
        <v>18</v>
      </c>
      <c r="E34">
        <v>14</v>
      </c>
      <c r="F34">
        <v>16</v>
      </c>
      <c r="G34">
        <v>20</v>
      </c>
      <c r="H34">
        <v>16</v>
      </c>
      <c r="I34">
        <v>13</v>
      </c>
      <c r="J34">
        <v>18</v>
      </c>
      <c r="K34">
        <v>17</v>
      </c>
      <c r="M34" s="5" t="s">
        <v>49</v>
      </c>
      <c r="N34" s="11">
        <f t="shared" ref="N34:N42" si="12">(D19-D5)*1</f>
        <v>5</v>
      </c>
      <c r="O34" s="11">
        <f t="shared" ref="O34:O42" si="13">(D34-D19)*2</f>
        <v>26</v>
      </c>
      <c r="P34" s="11">
        <f t="shared" ref="P34:P42" si="14">(D48-D34)*3</f>
        <v>0</v>
      </c>
      <c r="Q34" s="11">
        <f t="shared" ref="Q34:Q42" si="15">(D64-D48)*6</f>
        <v>6</v>
      </c>
      <c r="R34" s="11">
        <f t="shared" ref="R34:R42" si="16">(D80-D64)*7</f>
        <v>0</v>
      </c>
      <c r="S34" s="11">
        <f t="shared" si="11"/>
        <v>37</v>
      </c>
      <c r="T34" s="5">
        <f t="shared" ref="T34:T42" si="17">S34/D80</f>
        <v>1.9473684210526316</v>
      </c>
      <c r="U34" s="5">
        <f t="shared" ref="U34:U42" si="18">1/T34</f>
        <v>0.51351351351351349</v>
      </c>
      <c r="V34" s="11"/>
      <c r="W34" s="11"/>
      <c r="X34" s="11"/>
    </row>
    <row r="35" spans="2:36">
      <c r="B35" s="5" t="s">
        <v>48</v>
      </c>
      <c r="C35">
        <v>17</v>
      </c>
      <c r="D35">
        <v>15</v>
      </c>
      <c r="E35">
        <v>17</v>
      </c>
      <c r="F35">
        <v>15</v>
      </c>
      <c r="G35">
        <v>16</v>
      </c>
      <c r="H35">
        <v>20</v>
      </c>
      <c r="I35">
        <v>17</v>
      </c>
      <c r="J35">
        <v>18</v>
      </c>
      <c r="K35">
        <v>15</v>
      </c>
      <c r="M35" s="5" t="s">
        <v>48</v>
      </c>
      <c r="N35" s="11">
        <f t="shared" si="12"/>
        <v>4</v>
      </c>
      <c r="O35" s="11">
        <f t="shared" si="13"/>
        <v>22</v>
      </c>
      <c r="P35" s="11">
        <f t="shared" si="14"/>
        <v>3</v>
      </c>
      <c r="Q35" s="11">
        <f t="shared" si="15"/>
        <v>12</v>
      </c>
      <c r="R35" s="11">
        <f t="shared" si="16"/>
        <v>0</v>
      </c>
      <c r="S35" s="11">
        <f t="shared" si="11"/>
        <v>41</v>
      </c>
      <c r="T35" s="5">
        <f t="shared" si="17"/>
        <v>2.2777777777777777</v>
      </c>
      <c r="U35" s="5">
        <f t="shared" si="18"/>
        <v>0.43902439024390244</v>
      </c>
      <c r="V35" s="11"/>
      <c r="W35" s="11"/>
      <c r="X35" s="11"/>
    </row>
    <row r="36" spans="2:36">
      <c r="B36" s="5" t="s">
        <v>47</v>
      </c>
      <c r="C36">
        <v>13</v>
      </c>
      <c r="D36">
        <v>16</v>
      </c>
      <c r="E36">
        <v>18</v>
      </c>
      <c r="F36">
        <v>17</v>
      </c>
      <c r="G36">
        <v>14</v>
      </c>
      <c r="H36">
        <v>14</v>
      </c>
      <c r="I36">
        <v>15</v>
      </c>
      <c r="J36">
        <v>17</v>
      </c>
      <c r="K36">
        <v>19</v>
      </c>
      <c r="M36" s="5" t="s">
        <v>47</v>
      </c>
      <c r="N36" s="11">
        <f t="shared" si="12"/>
        <v>2</v>
      </c>
      <c r="O36" s="11">
        <f t="shared" si="13"/>
        <v>28</v>
      </c>
      <c r="P36" s="11">
        <f t="shared" si="14"/>
        <v>0</v>
      </c>
      <c r="Q36" s="11">
        <f t="shared" si="15"/>
        <v>6</v>
      </c>
      <c r="R36" s="11">
        <f t="shared" si="16"/>
        <v>0</v>
      </c>
      <c r="S36" s="11">
        <f t="shared" si="11"/>
        <v>36</v>
      </c>
      <c r="T36" s="5">
        <f t="shared" si="17"/>
        <v>2.1176470588235294</v>
      </c>
      <c r="U36" s="5">
        <f t="shared" si="18"/>
        <v>0.47222222222222221</v>
      </c>
      <c r="V36" s="11"/>
      <c r="W36" s="11"/>
      <c r="X36" s="11"/>
    </row>
    <row r="37" spans="2:36">
      <c r="B37" s="5" t="s">
        <v>46</v>
      </c>
      <c r="C37">
        <v>14</v>
      </c>
      <c r="D37">
        <v>20</v>
      </c>
      <c r="E37">
        <v>15</v>
      </c>
      <c r="F37">
        <v>13</v>
      </c>
      <c r="G37">
        <v>19</v>
      </c>
      <c r="H37">
        <v>15</v>
      </c>
      <c r="I37">
        <v>17</v>
      </c>
      <c r="J37">
        <v>18</v>
      </c>
      <c r="K37">
        <v>16</v>
      </c>
      <c r="M37" s="5" t="s">
        <v>46</v>
      </c>
      <c r="N37" s="11">
        <f t="shared" si="12"/>
        <v>8</v>
      </c>
      <c r="O37" s="11">
        <f t="shared" si="13"/>
        <v>24</v>
      </c>
      <c r="P37" s="11">
        <f t="shared" si="14"/>
        <v>0</v>
      </c>
      <c r="Q37" s="11">
        <f t="shared" si="15"/>
        <v>0</v>
      </c>
      <c r="R37" s="11">
        <f t="shared" si="16"/>
        <v>0</v>
      </c>
      <c r="S37" s="11">
        <f t="shared" si="11"/>
        <v>32</v>
      </c>
      <c r="T37" s="5">
        <f t="shared" si="17"/>
        <v>1.6</v>
      </c>
      <c r="U37" s="5">
        <f t="shared" si="18"/>
        <v>0.625</v>
      </c>
      <c r="V37" s="11"/>
      <c r="W37" s="11"/>
      <c r="X37" s="11"/>
    </row>
    <row r="38" spans="2:36">
      <c r="B38" s="5" t="s">
        <v>45</v>
      </c>
      <c r="C38">
        <v>18</v>
      </c>
      <c r="D38">
        <v>13</v>
      </c>
      <c r="E38">
        <v>14</v>
      </c>
      <c r="F38">
        <v>19</v>
      </c>
      <c r="G38">
        <v>15</v>
      </c>
      <c r="H38">
        <v>18</v>
      </c>
      <c r="I38">
        <v>17</v>
      </c>
      <c r="J38">
        <v>15</v>
      </c>
      <c r="K38">
        <v>16</v>
      </c>
      <c r="M38" s="5" t="s">
        <v>45</v>
      </c>
      <c r="N38" s="11">
        <f t="shared" si="12"/>
        <v>4</v>
      </c>
      <c r="O38" s="11">
        <f t="shared" si="13"/>
        <v>18</v>
      </c>
      <c r="P38" s="11">
        <f t="shared" si="14"/>
        <v>3</v>
      </c>
      <c r="Q38" s="11">
        <f t="shared" si="15"/>
        <v>0</v>
      </c>
      <c r="R38" s="11">
        <f t="shared" si="16"/>
        <v>0</v>
      </c>
      <c r="S38" s="11">
        <f t="shared" si="11"/>
        <v>25</v>
      </c>
      <c r="T38" s="5">
        <f t="shared" si="17"/>
        <v>1.7857142857142858</v>
      </c>
      <c r="U38" s="5">
        <f t="shared" si="18"/>
        <v>0.55999999999999994</v>
      </c>
      <c r="V38" s="11"/>
      <c r="W38" s="11"/>
      <c r="X38" s="11"/>
    </row>
    <row r="39" spans="2:36">
      <c r="B39" s="5" t="s">
        <v>69</v>
      </c>
      <c r="C39">
        <v>15</v>
      </c>
      <c r="D39">
        <v>17</v>
      </c>
      <c r="E39">
        <v>16</v>
      </c>
      <c r="F39">
        <v>14</v>
      </c>
      <c r="G39">
        <v>16</v>
      </c>
      <c r="H39">
        <v>18</v>
      </c>
      <c r="I39">
        <v>13</v>
      </c>
      <c r="J39">
        <v>15</v>
      </c>
      <c r="K39">
        <v>19</v>
      </c>
      <c r="M39" s="5" t="s">
        <v>69</v>
      </c>
      <c r="N39" s="11">
        <f t="shared" si="12"/>
        <v>5</v>
      </c>
      <c r="O39" s="11">
        <f t="shared" si="13"/>
        <v>24</v>
      </c>
      <c r="P39" s="11">
        <f t="shared" si="14"/>
        <v>3</v>
      </c>
      <c r="Q39" s="11">
        <f t="shared" si="15"/>
        <v>0</v>
      </c>
      <c r="R39" s="11">
        <f t="shared" si="16"/>
        <v>0</v>
      </c>
      <c r="S39" s="11">
        <f t="shared" ref="S39:S40" si="19">SUM(N39:R39)</f>
        <v>32</v>
      </c>
      <c r="T39" s="5">
        <f t="shared" si="17"/>
        <v>1.7777777777777777</v>
      </c>
      <c r="U39" s="5">
        <f t="shared" si="18"/>
        <v>0.5625</v>
      </c>
    </row>
    <row r="40" spans="2:36">
      <c r="B40" s="5" t="s">
        <v>70</v>
      </c>
      <c r="C40">
        <v>15</v>
      </c>
      <c r="D40">
        <v>16</v>
      </c>
      <c r="E40">
        <v>17</v>
      </c>
      <c r="F40">
        <v>19</v>
      </c>
      <c r="G40">
        <v>19</v>
      </c>
      <c r="H40">
        <v>17</v>
      </c>
      <c r="I40">
        <v>17</v>
      </c>
      <c r="J40">
        <v>15</v>
      </c>
      <c r="K40">
        <v>20</v>
      </c>
      <c r="M40" s="5" t="s">
        <v>70</v>
      </c>
      <c r="N40" s="11">
        <f t="shared" si="12"/>
        <v>6</v>
      </c>
      <c r="O40" s="11">
        <f t="shared" si="13"/>
        <v>20</v>
      </c>
      <c r="P40" s="11">
        <f t="shared" si="14"/>
        <v>0</v>
      </c>
      <c r="Q40" s="11">
        <f t="shared" si="15"/>
        <v>0</v>
      </c>
      <c r="R40" s="11">
        <f t="shared" si="16"/>
        <v>0</v>
      </c>
      <c r="S40" s="11">
        <f t="shared" si="19"/>
        <v>26</v>
      </c>
      <c r="T40" s="5">
        <f t="shared" si="17"/>
        <v>1.625</v>
      </c>
      <c r="U40" s="5">
        <f t="shared" si="18"/>
        <v>0.61538461538461542</v>
      </c>
      <c r="AB40" t="s">
        <v>18</v>
      </c>
      <c r="AC40" t="s">
        <v>19</v>
      </c>
      <c r="AD40" t="s">
        <v>20</v>
      </c>
      <c r="AE40" t="s">
        <v>21</v>
      </c>
      <c r="AF40" t="s">
        <v>22</v>
      </c>
      <c r="AG40" t="s">
        <v>23</v>
      </c>
      <c r="AH40" t="s">
        <v>24</v>
      </c>
      <c r="AI40" t="s">
        <v>25</v>
      </c>
      <c r="AJ40" t="s">
        <v>26</v>
      </c>
    </row>
    <row r="41" spans="2:36">
      <c r="B41" s="5" t="s">
        <v>71</v>
      </c>
      <c r="C41">
        <v>17</v>
      </c>
      <c r="D41">
        <v>18</v>
      </c>
      <c r="E41">
        <v>17</v>
      </c>
      <c r="F41">
        <v>16</v>
      </c>
      <c r="G41">
        <v>16</v>
      </c>
      <c r="H41">
        <v>18</v>
      </c>
      <c r="I41">
        <v>15</v>
      </c>
      <c r="J41">
        <v>16</v>
      </c>
      <c r="K41">
        <v>16</v>
      </c>
      <c r="M41" s="5" t="s">
        <v>71</v>
      </c>
      <c r="N41" s="11">
        <f t="shared" si="12"/>
        <v>6</v>
      </c>
      <c r="O41" s="11">
        <f t="shared" si="13"/>
        <v>24</v>
      </c>
      <c r="P41" s="11">
        <f t="shared" si="14"/>
        <v>0</v>
      </c>
      <c r="Q41" s="11">
        <f t="shared" si="15"/>
        <v>0</v>
      </c>
      <c r="R41" s="11">
        <f t="shared" si="16"/>
        <v>0</v>
      </c>
      <c r="S41" s="11">
        <f>SUM(N41:R41)</f>
        <v>30</v>
      </c>
      <c r="T41" s="5">
        <f t="shared" si="17"/>
        <v>1.6666666666666667</v>
      </c>
      <c r="U41" s="5">
        <f t="shared" si="18"/>
        <v>0.6</v>
      </c>
      <c r="AA41" s="5" t="s">
        <v>41</v>
      </c>
      <c r="AB41" s="5">
        <v>0.5050237397011591</v>
      </c>
      <c r="AC41" s="5">
        <v>0.54568755105950228</v>
      </c>
      <c r="AD41" s="5">
        <v>0.5191398105593199</v>
      </c>
      <c r="AE41" s="5">
        <v>0.51268878955883923</v>
      </c>
      <c r="AF41" s="5">
        <v>0.55555500279290604</v>
      </c>
      <c r="AG41" s="5">
        <v>0.55213807697678663</v>
      </c>
      <c r="AH41" s="5">
        <v>0.51652325257588416</v>
      </c>
      <c r="AI41" s="5">
        <v>0.54755832130832127</v>
      </c>
      <c r="AJ41" s="5">
        <v>0.56173252907459115</v>
      </c>
    </row>
    <row r="42" spans="2:36">
      <c r="B42" s="5" t="s">
        <v>72</v>
      </c>
      <c r="C42">
        <v>15</v>
      </c>
      <c r="D42">
        <v>19</v>
      </c>
      <c r="E42">
        <v>16</v>
      </c>
      <c r="F42">
        <v>17</v>
      </c>
      <c r="G42">
        <v>19</v>
      </c>
      <c r="H42">
        <v>19</v>
      </c>
      <c r="I42">
        <v>17</v>
      </c>
      <c r="J42">
        <v>16</v>
      </c>
      <c r="K42">
        <v>14</v>
      </c>
      <c r="M42" s="5" t="s">
        <v>72</v>
      </c>
      <c r="N42" s="11">
        <f t="shared" si="12"/>
        <v>8</v>
      </c>
      <c r="O42" s="11">
        <f t="shared" si="13"/>
        <v>22</v>
      </c>
      <c r="P42" s="11">
        <f t="shared" si="14"/>
        <v>0</v>
      </c>
      <c r="Q42" s="11">
        <f t="shared" si="15"/>
        <v>0</v>
      </c>
      <c r="R42" s="11">
        <f t="shared" si="16"/>
        <v>0</v>
      </c>
      <c r="S42" s="11">
        <f>SUM(N42:R42)</f>
        <v>30</v>
      </c>
      <c r="T42" s="5">
        <f t="shared" si="17"/>
        <v>1.5789473684210527</v>
      </c>
      <c r="U42" s="5">
        <f t="shared" si="18"/>
        <v>0.6333333333333333</v>
      </c>
      <c r="AA42" s="5" t="s">
        <v>55</v>
      </c>
      <c r="AB42" s="5">
        <v>1.5937792198237738E-2</v>
      </c>
      <c r="AC42" s="5">
        <v>1.6233046598875114E-2</v>
      </c>
      <c r="AD42" s="5">
        <v>9.2547115230963758E-3</v>
      </c>
      <c r="AE42" s="5">
        <v>1.0684169929028991E-2</v>
      </c>
      <c r="AF42" s="5">
        <v>8.2337984726077521E-3</v>
      </c>
      <c r="AG42" s="5">
        <v>1.1036118612877564E-2</v>
      </c>
      <c r="AH42" s="5">
        <v>1.3315800068585794E-2</v>
      </c>
      <c r="AI42" s="5">
        <v>6.363687254851964E-3</v>
      </c>
      <c r="AJ42" s="5">
        <v>1.6014810747932175E-2</v>
      </c>
    </row>
    <row r="43" spans="2:36">
      <c r="R43" s="5" t="s">
        <v>44</v>
      </c>
      <c r="S43" s="10">
        <f>AVERAGE(S33:S42)</f>
        <v>32.799999999999997</v>
      </c>
      <c r="T43" s="10">
        <f t="shared" ref="T43:U43" si="20">AVERAGE(T33:T42)</f>
        <v>1.8671017003292545</v>
      </c>
      <c r="U43" s="10">
        <f t="shared" si="20"/>
        <v>0.54568755105950228</v>
      </c>
    </row>
    <row r="44" spans="2:36">
      <c r="R44" s="5" t="s">
        <v>43</v>
      </c>
      <c r="S44" s="10">
        <f>STDEV(S33:S42)</f>
        <v>5.3499740393970381</v>
      </c>
      <c r="T44" s="10">
        <f t="shared" ref="T44:U44" si="21">STDEV(T33:T42)</f>
        <v>0.27648177159205645</v>
      </c>
      <c r="U44" s="10">
        <f t="shared" si="21"/>
        <v>7.6107013636859386E-2</v>
      </c>
    </row>
    <row r="45" spans="2:36">
      <c r="C45" s="5" t="s">
        <v>38</v>
      </c>
      <c r="N45" s="5" t="s">
        <v>20</v>
      </c>
      <c r="R45" s="5" t="s">
        <v>42</v>
      </c>
      <c r="S45" s="10">
        <f>CONFIDENCE(0.5,S44,10)</f>
        <v>1.1411087327468552</v>
      </c>
      <c r="T45" s="10">
        <f t="shared" ref="T45:U45" si="22">CONFIDENCE(0.5,T44,10)</f>
        <v>5.8971456998803407E-2</v>
      </c>
      <c r="U45" s="10">
        <f t="shared" si="22"/>
        <v>1.6233046598875114E-2</v>
      </c>
    </row>
    <row r="46" spans="2:36">
      <c r="C46" s="5" t="s">
        <v>18</v>
      </c>
      <c r="D46" s="5" t="s">
        <v>19</v>
      </c>
      <c r="E46" s="5" t="s">
        <v>20</v>
      </c>
      <c r="F46" s="5" t="s">
        <v>21</v>
      </c>
      <c r="G46" s="5" t="s">
        <v>22</v>
      </c>
      <c r="H46" t="s">
        <v>23</v>
      </c>
      <c r="I46" t="s">
        <v>24</v>
      </c>
      <c r="J46" t="s">
        <v>25</v>
      </c>
      <c r="K46" t="s">
        <v>26</v>
      </c>
      <c r="N46" s="5" t="s">
        <v>54</v>
      </c>
      <c r="O46" s="9" t="s">
        <v>53</v>
      </c>
      <c r="P46" s="9" t="s">
        <v>38</v>
      </c>
      <c r="Q46" s="9" t="s">
        <v>32</v>
      </c>
      <c r="R46" s="5" t="s">
        <v>33</v>
      </c>
      <c r="S46" s="9" t="s">
        <v>52</v>
      </c>
      <c r="T46" s="9" t="s">
        <v>62</v>
      </c>
      <c r="U46" s="9" t="s">
        <v>63</v>
      </c>
      <c r="V46" s="9"/>
      <c r="Y46" s="9"/>
    </row>
    <row r="47" spans="2:36">
      <c r="B47" s="5" t="s">
        <v>50</v>
      </c>
      <c r="C47">
        <v>14</v>
      </c>
      <c r="D47">
        <v>15</v>
      </c>
      <c r="E47">
        <v>18</v>
      </c>
      <c r="F47">
        <v>20</v>
      </c>
      <c r="G47">
        <v>17</v>
      </c>
      <c r="H47">
        <v>17</v>
      </c>
      <c r="I47">
        <v>16</v>
      </c>
      <c r="J47">
        <v>19</v>
      </c>
      <c r="K47">
        <v>17</v>
      </c>
      <c r="M47" s="5" t="s">
        <v>50</v>
      </c>
      <c r="N47" s="11">
        <f>(E18-E4)*1</f>
        <v>2</v>
      </c>
      <c r="O47" s="11">
        <f>(E33-E18)*2</f>
        <v>32</v>
      </c>
      <c r="P47" s="11">
        <f>(E47-E33)*3</f>
        <v>0</v>
      </c>
      <c r="Q47" s="11">
        <f>(E63-E47)*6</f>
        <v>0</v>
      </c>
      <c r="R47" s="11">
        <f>(E79-E63)*7</f>
        <v>0</v>
      </c>
      <c r="S47" s="11">
        <f t="shared" ref="S47:S52" si="23">SUM(N47:R47)</f>
        <v>34</v>
      </c>
      <c r="T47" s="5">
        <f>S47/E79</f>
        <v>1.8888888888888888</v>
      </c>
      <c r="U47" s="5">
        <f>1/T47</f>
        <v>0.52941176470588236</v>
      </c>
      <c r="V47" s="11"/>
      <c r="W47" s="11"/>
      <c r="X47" s="11"/>
    </row>
    <row r="48" spans="2:36">
      <c r="B48" s="5" t="s">
        <v>49</v>
      </c>
      <c r="C48">
        <v>16</v>
      </c>
      <c r="D48">
        <v>18</v>
      </c>
      <c r="E48">
        <v>15</v>
      </c>
      <c r="F48">
        <v>18</v>
      </c>
      <c r="G48">
        <v>20</v>
      </c>
      <c r="H48">
        <v>17</v>
      </c>
      <c r="I48">
        <v>16</v>
      </c>
      <c r="J48">
        <v>18</v>
      </c>
      <c r="K48">
        <v>17</v>
      </c>
      <c r="M48" s="5" t="s">
        <v>49</v>
      </c>
      <c r="N48" s="11">
        <f t="shared" ref="N48:N56" si="24">(E19-E5)*1</f>
        <v>7</v>
      </c>
      <c r="O48" s="11">
        <f t="shared" ref="O48:O56" si="25">(E34-E19)*2</f>
        <v>14</v>
      </c>
      <c r="P48" s="11">
        <f t="shared" ref="P48:P56" si="26">(E48-E34)*3</f>
        <v>3</v>
      </c>
      <c r="Q48" s="11">
        <f t="shared" ref="Q48:Q56" si="27">(E64-E48)*6</f>
        <v>6</v>
      </c>
      <c r="R48" s="11">
        <f t="shared" ref="R48:R56" si="28">(E80-E64)*7</f>
        <v>0</v>
      </c>
      <c r="S48" s="11">
        <f t="shared" si="23"/>
        <v>30</v>
      </c>
      <c r="T48" s="5">
        <f t="shared" ref="T48:T56" si="29">S48/E80</f>
        <v>1.875</v>
      </c>
      <c r="U48" s="5">
        <f t="shared" ref="U48:U56" si="30">1/T48</f>
        <v>0.53333333333333333</v>
      </c>
      <c r="V48" s="11"/>
      <c r="W48" s="11"/>
      <c r="X48" s="11"/>
    </row>
    <row r="49" spans="2:25">
      <c r="B49" s="5" t="s">
        <v>48</v>
      </c>
      <c r="C49">
        <v>17</v>
      </c>
      <c r="D49">
        <v>16</v>
      </c>
      <c r="E49">
        <v>17</v>
      </c>
      <c r="F49">
        <v>18</v>
      </c>
      <c r="G49">
        <v>19</v>
      </c>
      <c r="H49">
        <v>20</v>
      </c>
      <c r="I49">
        <v>17</v>
      </c>
      <c r="J49">
        <v>18</v>
      </c>
      <c r="K49">
        <v>15</v>
      </c>
      <c r="M49" s="5" t="s">
        <v>48</v>
      </c>
      <c r="N49" s="11">
        <f t="shared" si="24"/>
        <v>6</v>
      </c>
      <c r="O49" s="11">
        <f t="shared" si="25"/>
        <v>22</v>
      </c>
      <c r="P49" s="11">
        <f t="shared" si="26"/>
        <v>0</v>
      </c>
      <c r="Q49" s="11">
        <f t="shared" si="27"/>
        <v>12</v>
      </c>
      <c r="R49" s="11">
        <f t="shared" si="28"/>
        <v>0</v>
      </c>
      <c r="S49" s="11">
        <f t="shared" si="23"/>
        <v>40</v>
      </c>
      <c r="T49" s="5">
        <f t="shared" si="29"/>
        <v>2.1052631578947367</v>
      </c>
      <c r="U49" s="5">
        <f t="shared" si="30"/>
        <v>0.47500000000000003</v>
      </c>
      <c r="V49" s="11"/>
      <c r="W49" s="11"/>
      <c r="X49" s="11"/>
    </row>
    <row r="50" spans="2:25">
      <c r="B50" s="5" t="s">
        <v>47</v>
      </c>
      <c r="C50">
        <v>16</v>
      </c>
      <c r="D50">
        <v>16</v>
      </c>
      <c r="E50">
        <v>18</v>
      </c>
      <c r="F50">
        <v>19</v>
      </c>
      <c r="G50">
        <v>14</v>
      </c>
      <c r="H50">
        <v>14</v>
      </c>
      <c r="I50">
        <v>15</v>
      </c>
      <c r="J50">
        <v>18</v>
      </c>
      <c r="K50">
        <v>19</v>
      </c>
      <c r="M50" s="5" t="s">
        <v>47</v>
      </c>
      <c r="N50" s="11">
        <f t="shared" si="24"/>
        <v>5</v>
      </c>
      <c r="O50" s="11">
        <f t="shared" si="25"/>
        <v>26</v>
      </c>
      <c r="P50" s="11">
        <f t="shared" si="26"/>
        <v>0</v>
      </c>
      <c r="Q50" s="11">
        <f t="shared" si="27"/>
        <v>0</v>
      </c>
      <c r="R50" s="11">
        <f t="shared" si="28"/>
        <v>0</v>
      </c>
      <c r="S50" s="11">
        <f t="shared" si="23"/>
        <v>31</v>
      </c>
      <c r="T50" s="5">
        <f t="shared" si="29"/>
        <v>1.7222222222222223</v>
      </c>
      <c r="U50" s="5">
        <f t="shared" si="30"/>
        <v>0.58064516129032251</v>
      </c>
      <c r="V50" s="11"/>
      <c r="W50" s="11"/>
      <c r="X50" s="11"/>
    </row>
    <row r="51" spans="2:25">
      <c r="B51" s="5" t="s">
        <v>46</v>
      </c>
      <c r="C51">
        <v>16</v>
      </c>
      <c r="D51">
        <v>20</v>
      </c>
      <c r="E51">
        <v>17</v>
      </c>
      <c r="F51">
        <v>18</v>
      </c>
      <c r="G51">
        <v>19</v>
      </c>
      <c r="H51">
        <v>16</v>
      </c>
      <c r="I51">
        <v>17</v>
      </c>
      <c r="J51">
        <v>19</v>
      </c>
      <c r="K51">
        <v>16</v>
      </c>
      <c r="M51" s="5" t="s">
        <v>46</v>
      </c>
      <c r="N51" s="11">
        <f t="shared" si="24"/>
        <v>5</v>
      </c>
      <c r="O51" s="11">
        <f t="shared" si="25"/>
        <v>20</v>
      </c>
      <c r="P51" s="11">
        <f t="shared" si="26"/>
        <v>6</v>
      </c>
      <c r="Q51" s="11">
        <f t="shared" si="27"/>
        <v>12</v>
      </c>
      <c r="R51" s="11">
        <f t="shared" si="28"/>
        <v>0</v>
      </c>
      <c r="S51" s="11">
        <f t="shared" si="23"/>
        <v>43</v>
      </c>
      <c r="T51" s="5">
        <f t="shared" si="29"/>
        <v>2.263157894736842</v>
      </c>
      <c r="U51" s="5">
        <f t="shared" si="30"/>
        <v>0.44186046511627908</v>
      </c>
      <c r="V51" s="11"/>
      <c r="W51" s="11"/>
      <c r="X51" s="11"/>
    </row>
    <row r="52" spans="2:25">
      <c r="B52" s="5" t="s">
        <v>45</v>
      </c>
      <c r="C52">
        <v>18</v>
      </c>
      <c r="D52">
        <v>14</v>
      </c>
      <c r="E52">
        <v>17</v>
      </c>
      <c r="F52">
        <v>19</v>
      </c>
      <c r="G52">
        <v>16</v>
      </c>
      <c r="H52">
        <v>19</v>
      </c>
      <c r="I52">
        <v>17</v>
      </c>
      <c r="J52">
        <v>16</v>
      </c>
      <c r="K52">
        <v>16</v>
      </c>
      <c r="M52" s="5" t="s">
        <v>45</v>
      </c>
      <c r="N52" s="11">
        <f t="shared" si="24"/>
        <v>3</v>
      </c>
      <c r="O52" s="11">
        <f t="shared" si="25"/>
        <v>22</v>
      </c>
      <c r="P52" s="11">
        <f t="shared" si="26"/>
        <v>9</v>
      </c>
      <c r="Q52" s="11">
        <f t="shared" si="27"/>
        <v>0</v>
      </c>
      <c r="R52" s="11">
        <f t="shared" si="28"/>
        <v>0</v>
      </c>
      <c r="S52" s="11">
        <f t="shared" si="23"/>
        <v>34</v>
      </c>
      <c r="T52" s="5">
        <f t="shared" si="29"/>
        <v>2</v>
      </c>
      <c r="U52" s="5">
        <f t="shared" si="30"/>
        <v>0.5</v>
      </c>
      <c r="V52" s="11"/>
      <c r="W52" s="11"/>
      <c r="X52" s="11"/>
    </row>
    <row r="53" spans="2:25">
      <c r="B53" s="5" t="s">
        <v>69</v>
      </c>
      <c r="C53">
        <v>16</v>
      </c>
      <c r="D53">
        <v>18</v>
      </c>
      <c r="E53">
        <v>16</v>
      </c>
      <c r="F53">
        <v>16</v>
      </c>
      <c r="G53">
        <v>18</v>
      </c>
      <c r="H53">
        <v>19</v>
      </c>
      <c r="I53">
        <v>16</v>
      </c>
      <c r="J53">
        <v>18</v>
      </c>
      <c r="K53">
        <v>19</v>
      </c>
      <c r="M53" s="5" t="s">
        <v>69</v>
      </c>
      <c r="N53" s="11">
        <f t="shared" si="24"/>
        <v>4</v>
      </c>
      <c r="O53" s="11">
        <f t="shared" si="25"/>
        <v>24</v>
      </c>
      <c r="P53" s="11">
        <f t="shared" si="26"/>
        <v>0</v>
      </c>
      <c r="Q53" s="11">
        <f t="shared" si="27"/>
        <v>0</v>
      </c>
      <c r="R53" s="11">
        <f t="shared" si="28"/>
        <v>0</v>
      </c>
      <c r="S53" s="11">
        <f t="shared" ref="S53:S56" si="31">SUM(N53:R53)</f>
        <v>28</v>
      </c>
      <c r="T53" s="5">
        <f t="shared" si="29"/>
        <v>1.75</v>
      </c>
      <c r="U53" s="5">
        <f t="shared" si="30"/>
        <v>0.5714285714285714</v>
      </c>
    </row>
    <row r="54" spans="2:25">
      <c r="B54" s="5" t="s">
        <v>70</v>
      </c>
      <c r="C54">
        <v>17</v>
      </c>
      <c r="D54">
        <v>16</v>
      </c>
      <c r="E54">
        <v>18</v>
      </c>
      <c r="F54">
        <v>20</v>
      </c>
      <c r="G54">
        <v>19</v>
      </c>
      <c r="H54">
        <v>18</v>
      </c>
      <c r="I54">
        <v>17</v>
      </c>
      <c r="J54">
        <v>17</v>
      </c>
      <c r="K54">
        <v>20</v>
      </c>
      <c r="M54" s="5" t="s">
        <v>70</v>
      </c>
      <c r="N54" s="11">
        <f t="shared" si="24"/>
        <v>7</v>
      </c>
      <c r="O54" s="11">
        <f t="shared" si="25"/>
        <v>20</v>
      </c>
      <c r="P54" s="11">
        <f t="shared" si="26"/>
        <v>3</v>
      </c>
      <c r="Q54" s="11">
        <f t="shared" si="27"/>
        <v>6</v>
      </c>
      <c r="R54" s="11">
        <f t="shared" si="28"/>
        <v>0</v>
      </c>
      <c r="S54" s="11">
        <f t="shared" si="31"/>
        <v>36</v>
      </c>
      <c r="T54" s="5">
        <f t="shared" si="29"/>
        <v>1.8947368421052631</v>
      </c>
      <c r="U54" s="5">
        <f t="shared" si="30"/>
        <v>0.52777777777777779</v>
      </c>
    </row>
    <row r="55" spans="2:25">
      <c r="B55" s="5" t="s">
        <v>71</v>
      </c>
      <c r="C55">
        <v>17</v>
      </c>
      <c r="D55">
        <v>18</v>
      </c>
      <c r="E55">
        <v>18</v>
      </c>
      <c r="F55">
        <v>17</v>
      </c>
      <c r="G55">
        <v>16</v>
      </c>
      <c r="H55">
        <v>18</v>
      </c>
      <c r="I55">
        <v>16</v>
      </c>
      <c r="J55">
        <v>16</v>
      </c>
      <c r="K55">
        <v>16</v>
      </c>
      <c r="M55" s="5" t="s">
        <v>71</v>
      </c>
      <c r="N55" s="11">
        <f t="shared" si="24"/>
        <v>4</v>
      </c>
      <c r="O55" s="11">
        <f t="shared" si="25"/>
        <v>26</v>
      </c>
      <c r="P55" s="11">
        <f t="shared" si="26"/>
        <v>3</v>
      </c>
      <c r="Q55" s="11">
        <f t="shared" si="27"/>
        <v>0</v>
      </c>
      <c r="R55" s="11">
        <f t="shared" si="28"/>
        <v>0</v>
      </c>
      <c r="S55" s="11">
        <f t="shared" si="31"/>
        <v>33</v>
      </c>
      <c r="T55" s="5">
        <f t="shared" si="29"/>
        <v>1.8333333333333333</v>
      </c>
      <c r="U55" s="5">
        <f t="shared" si="30"/>
        <v>0.54545454545454553</v>
      </c>
    </row>
    <row r="56" spans="2:25">
      <c r="B56" s="5" t="s">
        <v>72</v>
      </c>
      <c r="C56">
        <v>17</v>
      </c>
      <c r="D56">
        <v>19</v>
      </c>
      <c r="E56">
        <v>17</v>
      </c>
      <c r="F56">
        <v>17</v>
      </c>
      <c r="G56">
        <v>19</v>
      </c>
      <c r="H56">
        <v>19</v>
      </c>
      <c r="I56">
        <v>20</v>
      </c>
      <c r="J56">
        <v>17</v>
      </c>
      <c r="K56">
        <v>15</v>
      </c>
      <c r="M56" s="5" t="s">
        <v>72</v>
      </c>
      <c r="N56" s="11">
        <f t="shared" si="24"/>
        <v>4</v>
      </c>
      <c r="O56" s="11">
        <f t="shared" si="25"/>
        <v>24</v>
      </c>
      <c r="P56" s="11">
        <f t="shared" si="26"/>
        <v>3</v>
      </c>
      <c r="Q56" s="11">
        <f t="shared" si="27"/>
        <v>6</v>
      </c>
      <c r="R56" s="11">
        <f t="shared" si="28"/>
        <v>0</v>
      </c>
      <c r="S56" s="11">
        <f t="shared" si="31"/>
        <v>37</v>
      </c>
      <c r="T56" s="5">
        <f t="shared" si="29"/>
        <v>2.0555555555555554</v>
      </c>
      <c r="U56" s="5">
        <f t="shared" si="30"/>
        <v>0.48648648648648651</v>
      </c>
    </row>
    <row r="57" spans="2:25">
      <c r="C57"/>
      <c r="D57"/>
      <c r="E57"/>
      <c r="F57"/>
      <c r="G57"/>
      <c r="H57"/>
      <c r="I57"/>
      <c r="J57"/>
      <c r="K57"/>
      <c r="N57" s="11"/>
      <c r="O57" s="11"/>
      <c r="P57" s="11"/>
      <c r="Q57" s="11"/>
      <c r="R57" s="5" t="s">
        <v>44</v>
      </c>
      <c r="S57" s="10">
        <f>AVERAGE(S47:S56)</f>
        <v>34.6</v>
      </c>
      <c r="T57" s="10">
        <f t="shared" ref="T57:U57" si="32">AVERAGE(T47:T56)</f>
        <v>1.9388157894736842</v>
      </c>
      <c r="U57" s="10">
        <f t="shared" si="32"/>
        <v>0.5191398105593199</v>
      </c>
    </row>
    <row r="58" spans="2:25">
      <c r="C58"/>
      <c r="D58"/>
      <c r="E58"/>
      <c r="F58"/>
      <c r="G58"/>
      <c r="H58"/>
      <c r="I58"/>
      <c r="J58"/>
      <c r="K58"/>
      <c r="N58" s="11"/>
      <c r="O58" s="11"/>
      <c r="P58" s="11"/>
      <c r="Q58" s="11"/>
      <c r="R58" s="5" t="s">
        <v>43</v>
      </c>
      <c r="S58" s="10">
        <f>STDEV(S47:S56)</f>
        <v>4.5752959831395925</v>
      </c>
      <c r="T58" s="10">
        <f t="shared" ref="T58:U58" si="33">STDEV(T47:T56)</f>
        <v>0.16748898357648137</v>
      </c>
      <c r="U58" s="10">
        <f t="shared" si="33"/>
        <v>4.3389788343384916E-2</v>
      </c>
    </row>
    <row r="59" spans="2:25">
      <c r="R59" s="5" t="s">
        <v>42</v>
      </c>
      <c r="S59" s="10">
        <f>CONFIDENCE(0.5,S58,10)</f>
        <v>0.97587580104418847</v>
      </c>
      <c r="T59" s="10">
        <f t="shared" ref="T59:U59" si="34">CONFIDENCE(0.5,T58,10)</f>
        <v>3.572412508744767E-2</v>
      </c>
      <c r="U59" s="10">
        <f t="shared" si="34"/>
        <v>9.2547115230963758E-3</v>
      </c>
    </row>
    <row r="60" spans="2:25">
      <c r="N60" s="5" t="s">
        <v>21</v>
      </c>
    </row>
    <row r="61" spans="2:25">
      <c r="C61" s="5" t="s">
        <v>32</v>
      </c>
      <c r="N61" s="5" t="s">
        <v>54</v>
      </c>
      <c r="O61" s="9" t="s">
        <v>53</v>
      </c>
      <c r="P61" s="9" t="s">
        <v>38</v>
      </c>
      <c r="Q61" s="9" t="s">
        <v>32</v>
      </c>
      <c r="R61" s="5" t="s">
        <v>33</v>
      </c>
      <c r="S61" s="9" t="s">
        <v>52</v>
      </c>
      <c r="T61" s="9" t="s">
        <v>62</v>
      </c>
      <c r="U61" s="9" t="s">
        <v>63</v>
      </c>
      <c r="V61" s="9"/>
      <c r="Y61" s="9" t="s">
        <v>52</v>
      </c>
    </row>
    <row r="62" spans="2:25">
      <c r="C62" s="5" t="s">
        <v>18</v>
      </c>
      <c r="D62" s="5" t="s">
        <v>19</v>
      </c>
      <c r="E62" s="5" t="s">
        <v>20</v>
      </c>
      <c r="F62" s="5" t="s">
        <v>21</v>
      </c>
      <c r="G62" s="5" t="s">
        <v>22</v>
      </c>
      <c r="H62" t="s">
        <v>23</v>
      </c>
      <c r="I62" t="s">
        <v>24</v>
      </c>
      <c r="J62" t="s">
        <v>25</v>
      </c>
      <c r="K62" t="s">
        <v>26</v>
      </c>
      <c r="M62" s="5" t="s">
        <v>50</v>
      </c>
      <c r="N62" s="11">
        <f>(F18-F4)*1</f>
        <v>4</v>
      </c>
      <c r="O62" s="11">
        <f>(F33-F18)*2</f>
        <v>30</v>
      </c>
      <c r="P62" s="11">
        <f>(F47-F33)*3</f>
        <v>3</v>
      </c>
      <c r="Q62" s="11">
        <f>(F63-F47)*6</f>
        <v>0</v>
      </c>
      <c r="R62" s="11">
        <f>(F79-F63)*7</f>
        <v>0</v>
      </c>
      <c r="S62" s="11">
        <f t="shared" ref="S62:S67" si="35">SUM(N62:R62)</f>
        <v>37</v>
      </c>
      <c r="T62" s="5">
        <f>S62/F79</f>
        <v>1.85</v>
      </c>
      <c r="U62" s="5">
        <f>1/T62</f>
        <v>0.54054054054054046</v>
      </c>
      <c r="V62" s="11"/>
      <c r="W62" s="11"/>
      <c r="X62" s="11"/>
    </row>
    <row r="63" spans="2:25">
      <c r="B63" s="5" t="s">
        <v>50</v>
      </c>
      <c r="C63">
        <v>15</v>
      </c>
      <c r="D63">
        <v>17</v>
      </c>
      <c r="E63">
        <v>18</v>
      </c>
      <c r="F63">
        <v>20</v>
      </c>
      <c r="G63">
        <v>18</v>
      </c>
      <c r="H63">
        <v>17</v>
      </c>
      <c r="I63">
        <v>17</v>
      </c>
      <c r="J63">
        <v>19</v>
      </c>
      <c r="K63">
        <v>18</v>
      </c>
      <c r="M63" s="5" t="s">
        <v>49</v>
      </c>
      <c r="N63" s="11">
        <f t="shared" ref="N63:N71" si="36">(F19-F5)*1</f>
        <v>3</v>
      </c>
      <c r="O63" s="11">
        <f t="shared" ref="O63:O71" si="37">(F34-F19)*2</f>
        <v>26</v>
      </c>
      <c r="P63" s="11">
        <f t="shared" ref="P63:P71" si="38">(F48-F34)*3</f>
        <v>6</v>
      </c>
      <c r="Q63" s="11">
        <f t="shared" ref="Q63:Q71" si="39">(F64-F48)*6</f>
        <v>12</v>
      </c>
      <c r="R63" s="11">
        <f t="shared" ref="R63:R71" si="40">(F80-F64)*7</f>
        <v>0</v>
      </c>
      <c r="S63" s="11">
        <f t="shared" si="35"/>
        <v>47</v>
      </c>
      <c r="T63" s="5">
        <f t="shared" ref="T63:T71" si="41">S63/F80</f>
        <v>2.35</v>
      </c>
      <c r="U63" s="5">
        <f t="shared" ref="U63:U71" si="42">1/T63</f>
        <v>0.42553191489361702</v>
      </c>
      <c r="V63" s="11"/>
      <c r="W63" s="11"/>
      <c r="X63" s="11"/>
    </row>
    <row r="64" spans="2:25">
      <c r="B64" s="5" t="s">
        <v>49</v>
      </c>
      <c r="C64">
        <v>17</v>
      </c>
      <c r="D64">
        <v>19</v>
      </c>
      <c r="E64">
        <v>16</v>
      </c>
      <c r="F64">
        <v>20</v>
      </c>
      <c r="G64">
        <v>20</v>
      </c>
      <c r="H64">
        <v>17</v>
      </c>
      <c r="I64">
        <v>17</v>
      </c>
      <c r="J64">
        <v>18</v>
      </c>
      <c r="K64">
        <v>17</v>
      </c>
      <c r="M64" s="5" t="s">
        <v>48</v>
      </c>
      <c r="N64" s="11">
        <f t="shared" si="36"/>
        <v>4</v>
      </c>
      <c r="O64" s="11">
        <f t="shared" si="37"/>
        <v>22</v>
      </c>
      <c r="P64" s="11">
        <f t="shared" si="38"/>
        <v>9</v>
      </c>
      <c r="Q64" s="11">
        <f t="shared" si="39"/>
        <v>6</v>
      </c>
      <c r="R64" s="11">
        <f t="shared" si="40"/>
        <v>0</v>
      </c>
      <c r="S64" s="11">
        <f t="shared" si="35"/>
        <v>41</v>
      </c>
      <c r="T64" s="5">
        <f t="shared" si="41"/>
        <v>2.1578947368421053</v>
      </c>
      <c r="U64" s="5">
        <f t="shared" si="42"/>
        <v>0.46341463414634143</v>
      </c>
      <c r="V64" s="11"/>
      <c r="W64" s="11"/>
      <c r="X64" s="11"/>
    </row>
    <row r="65" spans="2:25">
      <c r="B65" s="5" t="s">
        <v>48</v>
      </c>
      <c r="C65">
        <v>18</v>
      </c>
      <c r="D65">
        <v>18</v>
      </c>
      <c r="E65">
        <v>19</v>
      </c>
      <c r="F65">
        <v>19</v>
      </c>
      <c r="G65">
        <v>19</v>
      </c>
      <c r="H65">
        <v>20</v>
      </c>
      <c r="I65">
        <v>18</v>
      </c>
      <c r="J65">
        <v>18</v>
      </c>
      <c r="K65">
        <v>16</v>
      </c>
      <c r="M65" s="5" t="s">
        <v>47</v>
      </c>
      <c r="N65" s="11">
        <f t="shared" si="36"/>
        <v>2</v>
      </c>
      <c r="O65" s="11">
        <f t="shared" si="37"/>
        <v>30</v>
      </c>
      <c r="P65" s="11">
        <f t="shared" si="38"/>
        <v>6</v>
      </c>
      <c r="Q65" s="11">
        <f t="shared" si="39"/>
        <v>0</v>
      </c>
      <c r="R65" s="11">
        <f t="shared" si="40"/>
        <v>0</v>
      </c>
      <c r="S65" s="11">
        <f t="shared" si="35"/>
        <v>38</v>
      </c>
      <c r="T65" s="5">
        <f t="shared" si="41"/>
        <v>2</v>
      </c>
      <c r="U65" s="5">
        <f t="shared" si="42"/>
        <v>0.5</v>
      </c>
      <c r="V65" s="11"/>
      <c r="W65" s="11"/>
      <c r="X65" s="11"/>
    </row>
    <row r="66" spans="2:25">
      <c r="B66" s="5" t="s">
        <v>47</v>
      </c>
      <c r="C66">
        <v>18</v>
      </c>
      <c r="D66">
        <v>17</v>
      </c>
      <c r="E66">
        <v>18</v>
      </c>
      <c r="F66">
        <v>19</v>
      </c>
      <c r="G66">
        <v>15</v>
      </c>
      <c r="H66">
        <v>15</v>
      </c>
      <c r="I66">
        <v>16</v>
      </c>
      <c r="J66">
        <v>18</v>
      </c>
      <c r="K66">
        <v>19</v>
      </c>
      <c r="M66" s="5" t="s">
        <v>46</v>
      </c>
      <c r="N66" s="11">
        <f t="shared" si="36"/>
        <v>2</v>
      </c>
      <c r="O66" s="11">
        <f t="shared" si="37"/>
        <v>22</v>
      </c>
      <c r="P66" s="11">
        <f t="shared" si="38"/>
        <v>15</v>
      </c>
      <c r="Q66" s="11">
        <f t="shared" si="39"/>
        <v>0</v>
      </c>
      <c r="R66" s="11">
        <f t="shared" si="40"/>
        <v>0</v>
      </c>
      <c r="S66" s="11">
        <f t="shared" si="35"/>
        <v>39</v>
      </c>
      <c r="T66" s="5">
        <f t="shared" si="41"/>
        <v>2.1666666666666665</v>
      </c>
      <c r="U66" s="5">
        <f t="shared" si="42"/>
        <v>0.46153846153846156</v>
      </c>
      <c r="V66" s="11"/>
      <c r="W66" s="11"/>
      <c r="X66" s="11"/>
    </row>
    <row r="67" spans="2:25">
      <c r="B67" s="5" t="s">
        <v>46</v>
      </c>
      <c r="C67">
        <v>18</v>
      </c>
      <c r="D67">
        <v>20</v>
      </c>
      <c r="E67">
        <v>19</v>
      </c>
      <c r="F67">
        <v>18</v>
      </c>
      <c r="G67">
        <v>20</v>
      </c>
      <c r="H67">
        <v>18</v>
      </c>
      <c r="I67">
        <v>19</v>
      </c>
      <c r="J67">
        <v>19</v>
      </c>
      <c r="K67">
        <v>19</v>
      </c>
      <c r="M67" s="5" t="s">
        <v>45</v>
      </c>
      <c r="N67" s="11">
        <f t="shared" si="36"/>
        <v>4</v>
      </c>
      <c r="O67" s="11">
        <f t="shared" si="37"/>
        <v>30</v>
      </c>
      <c r="P67" s="11">
        <f>(F52-F38)*3</f>
        <v>0</v>
      </c>
      <c r="Q67" s="11">
        <f t="shared" si="39"/>
        <v>0</v>
      </c>
      <c r="R67" s="11">
        <f t="shared" si="40"/>
        <v>0</v>
      </c>
      <c r="S67" s="11">
        <f t="shared" si="35"/>
        <v>34</v>
      </c>
      <c r="T67" s="5">
        <f t="shared" si="41"/>
        <v>1.7894736842105263</v>
      </c>
      <c r="U67" s="5">
        <f t="shared" si="42"/>
        <v>0.55882352941176472</v>
      </c>
      <c r="V67" s="11"/>
      <c r="W67" s="11"/>
      <c r="X67" s="11"/>
    </row>
    <row r="68" spans="2:25">
      <c r="B68" s="5" t="s">
        <v>45</v>
      </c>
      <c r="C68">
        <v>18</v>
      </c>
      <c r="D68">
        <v>14</v>
      </c>
      <c r="E68">
        <v>17</v>
      </c>
      <c r="F68">
        <v>19</v>
      </c>
      <c r="G68">
        <v>16</v>
      </c>
      <c r="H68">
        <v>20</v>
      </c>
      <c r="I68">
        <v>17</v>
      </c>
      <c r="J68">
        <v>18</v>
      </c>
      <c r="K68">
        <v>16</v>
      </c>
      <c r="M68" s="5" t="s">
        <v>69</v>
      </c>
      <c r="N68" s="11">
        <f t="shared" si="36"/>
        <v>3</v>
      </c>
      <c r="O68" s="11">
        <f t="shared" si="37"/>
        <v>22</v>
      </c>
      <c r="P68" s="11">
        <f t="shared" si="38"/>
        <v>6</v>
      </c>
      <c r="Q68" s="11">
        <f t="shared" si="39"/>
        <v>0</v>
      </c>
      <c r="R68" s="11">
        <f t="shared" si="40"/>
        <v>0</v>
      </c>
      <c r="S68" s="11">
        <f t="shared" ref="S68:S71" si="43">SUM(N68:R68)</f>
        <v>31</v>
      </c>
      <c r="T68" s="5">
        <f t="shared" si="41"/>
        <v>1.9375</v>
      </c>
      <c r="U68" s="5">
        <f t="shared" si="42"/>
        <v>0.5161290322580645</v>
      </c>
    </row>
    <row r="69" spans="2:25">
      <c r="B69" s="5" t="s">
        <v>69</v>
      </c>
      <c r="C69">
        <v>16</v>
      </c>
      <c r="D69">
        <v>18</v>
      </c>
      <c r="E69">
        <v>16</v>
      </c>
      <c r="F69">
        <v>16</v>
      </c>
      <c r="G69">
        <v>18</v>
      </c>
      <c r="H69">
        <v>19</v>
      </c>
      <c r="I69">
        <v>16</v>
      </c>
      <c r="J69">
        <v>18</v>
      </c>
      <c r="K69">
        <v>19</v>
      </c>
      <c r="M69" s="5" t="s">
        <v>70</v>
      </c>
      <c r="N69" s="11">
        <f t="shared" si="36"/>
        <v>3</v>
      </c>
      <c r="O69" s="11">
        <f t="shared" si="37"/>
        <v>32</v>
      </c>
      <c r="P69" s="11">
        <f t="shared" si="38"/>
        <v>3</v>
      </c>
      <c r="Q69" s="11">
        <f t="shared" si="39"/>
        <v>0</v>
      </c>
      <c r="R69" s="11">
        <f t="shared" si="40"/>
        <v>0</v>
      </c>
      <c r="S69" s="11">
        <f t="shared" si="43"/>
        <v>38</v>
      </c>
      <c r="T69" s="5">
        <f t="shared" si="41"/>
        <v>1.9</v>
      </c>
      <c r="U69" s="5">
        <f t="shared" si="42"/>
        <v>0.52631578947368418</v>
      </c>
    </row>
    <row r="70" spans="2:25">
      <c r="B70" s="5" t="s">
        <v>70</v>
      </c>
      <c r="C70">
        <v>19</v>
      </c>
      <c r="D70">
        <v>16</v>
      </c>
      <c r="E70">
        <v>19</v>
      </c>
      <c r="F70">
        <v>20</v>
      </c>
      <c r="G70">
        <v>19</v>
      </c>
      <c r="H70">
        <v>18</v>
      </c>
      <c r="I70">
        <v>17</v>
      </c>
      <c r="J70">
        <v>18</v>
      </c>
      <c r="K70">
        <v>20</v>
      </c>
      <c r="M70" s="5" t="s">
        <v>71</v>
      </c>
      <c r="N70" s="11">
        <f t="shared" si="36"/>
        <v>4</v>
      </c>
      <c r="O70" s="11">
        <f t="shared" si="37"/>
        <v>24</v>
      </c>
      <c r="P70" s="11">
        <f t="shared" si="38"/>
        <v>3</v>
      </c>
      <c r="Q70" s="11">
        <f t="shared" si="39"/>
        <v>0</v>
      </c>
      <c r="R70" s="11">
        <f t="shared" si="40"/>
        <v>0</v>
      </c>
      <c r="S70" s="11">
        <f t="shared" si="43"/>
        <v>31</v>
      </c>
      <c r="T70" s="5">
        <f t="shared" si="41"/>
        <v>1.8235294117647058</v>
      </c>
      <c r="U70" s="5">
        <f t="shared" si="42"/>
        <v>0.54838709677419351</v>
      </c>
    </row>
    <row r="71" spans="2:25">
      <c r="B71" s="5" t="s">
        <v>71</v>
      </c>
      <c r="C71">
        <v>17</v>
      </c>
      <c r="D71">
        <v>18</v>
      </c>
      <c r="E71">
        <v>18</v>
      </c>
      <c r="F71">
        <v>17</v>
      </c>
      <c r="G71">
        <v>17</v>
      </c>
      <c r="H71">
        <v>18</v>
      </c>
      <c r="I71">
        <v>16</v>
      </c>
      <c r="J71">
        <v>16</v>
      </c>
      <c r="K71">
        <v>16</v>
      </c>
      <c r="M71" s="5" t="s">
        <v>72</v>
      </c>
      <c r="N71" s="11">
        <f t="shared" si="36"/>
        <v>5</v>
      </c>
      <c r="O71" s="11">
        <f t="shared" si="37"/>
        <v>24</v>
      </c>
      <c r="P71" s="11">
        <f t="shared" si="38"/>
        <v>0</v>
      </c>
      <c r="Q71" s="11">
        <f t="shared" si="39"/>
        <v>0</v>
      </c>
      <c r="R71" s="11">
        <f t="shared" si="40"/>
        <v>0</v>
      </c>
      <c r="S71" s="11">
        <f t="shared" si="43"/>
        <v>29</v>
      </c>
      <c r="T71" s="5">
        <f t="shared" si="41"/>
        <v>1.7058823529411764</v>
      </c>
      <c r="U71" s="5">
        <f t="shared" si="42"/>
        <v>0.5862068965517242</v>
      </c>
    </row>
    <row r="72" spans="2:25">
      <c r="B72" s="5" t="s">
        <v>72</v>
      </c>
      <c r="C72">
        <v>17</v>
      </c>
      <c r="D72">
        <v>19</v>
      </c>
      <c r="E72">
        <v>18</v>
      </c>
      <c r="F72">
        <v>17</v>
      </c>
      <c r="G72">
        <v>19</v>
      </c>
      <c r="H72">
        <v>19</v>
      </c>
      <c r="I72">
        <v>20</v>
      </c>
      <c r="J72">
        <v>18</v>
      </c>
      <c r="K72">
        <v>15</v>
      </c>
      <c r="R72" s="5" t="s">
        <v>44</v>
      </c>
      <c r="S72" s="10">
        <f>AVERAGE(S62:S71)</f>
        <v>36.5</v>
      </c>
      <c r="T72" s="10">
        <f t="shared" ref="T72:U72" si="44">AVERAGE(T62:T71)</f>
        <v>1.9680946852425181</v>
      </c>
      <c r="U72" s="10">
        <f t="shared" si="44"/>
        <v>0.51268878955883923</v>
      </c>
    </row>
    <row r="73" spans="2:25">
      <c r="C73"/>
      <c r="D73"/>
      <c r="E73"/>
      <c r="F73"/>
      <c r="G73"/>
      <c r="H73"/>
      <c r="I73"/>
      <c r="J73"/>
      <c r="K73"/>
      <c r="R73" s="5" t="s">
        <v>43</v>
      </c>
      <c r="S73" s="10">
        <f>STDEV(S62:S71)</f>
        <v>5.421151989096864</v>
      </c>
      <c r="T73" s="10">
        <f t="shared" ref="T73:U73" si="45">STDEV(T62:T71)</f>
        <v>0.20094324048400011</v>
      </c>
      <c r="U73" s="10">
        <f t="shared" si="45"/>
        <v>5.0091660954357138E-2</v>
      </c>
    </row>
    <row r="74" spans="2:25">
      <c r="C74"/>
      <c r="D74"/>
      <c r="E74"/>
      <c r="F74"/>
      <c r="G74"/>
      <c r="H74"/>
      <c r="I74"/>
      <c r="J74"/>
      <c r="K74"/>
      <c r="R74" s="5" t="s">
        <v>42</v>
      </c>
      <c r="S74" s="10">
        <f>CONFIDENCE(0.5,S73,10)</f>
        <v>1.1562904475333893</v>
      </c>
      <c r="T74" s="10">
        <f t="shared" ref="T74:U74" si="46">CONFIDENCE(0.5,T73,10)</f>
        <v>4.2859663395410925E-2</v>
      </c>
      <c r="U74" s="10">
        <f t="shared" si="46"/>
        <v>1.0684169929028991E-2</v>
      </c>
    </row>
    <row r="75" spans="2:25">
      <c r="C75"/>
      <c r="D75"/>
      <c r="E75"/>
      <c r="F75"/>
      <c r="G75"/>
      <c r="H75"/>
      <c r="I75"/>
      <c r="J75"/>
      <c r="K75"/>
    </row>
    <row r="76" spans="2:25">
      <c r="N76" s="5" t="s">
        <v>22</v>
      </c>
    </row>
    <row r="77" spans="2:25">
      <c r="C77" s="5" t="s">
        <v>33</v>
      </c>
      <c r="N77" s="5" t="s">
        <v>54</v>
      </c>
      <c r="O77" s="9" t="s">
        <v>53</v>
      </c>
      <c r="P77" s="9" t="s">
        <v>38</v>
      </c>
      <c r="Q77" s="9" t="s">
        <v>32</v>
      </c>
      <c r="R77" s="5" t="s">
        <v>33</v>
      </c>
      <c r="S77" s="9" t="s">
        <v>52</v>
      </c>
      <c r="T77" s="9" t="s">
        <v>62</v>
      </c>
      <c r="U77" s="9" t="s">
        <v>63</v>
      </c>
      <c r="V77" s="9"/>
      <c r="Y77" s="9"/>
    </row>
    <row r="78" spans="2:25">
      <c r="C78" s="5" t="s">
        <v>18</v>
      </c>
      <c r="D78" s="5" t="s">
        <v>19</v>
      </c>
      <c r="E78" s="5" t="s">
        <v>20</v>
      </c>
      <c r="F78" s="5" t="s">
        <v>21</v>
      </c>
      <c r="G78" s="5" t="s">
        <v>22</v>
      </c>
      <c r="H78" t="s">
        <v>23</v>
      </c>
      <c r="I78" t="s">
        <v>24</v>
      </c>
      <c r="J78" t="s">
        <v>25</v>
      </c>
      <c r="K78" t="s">
        <v>26</v>
      </c>
      <c r="M78" s="5" t="s">
        <v>50</v>
      </c>
      <c r="N78" s="11">
        <f>(G18-G4)*1</f>
        <v>8</v>
      </c>
      <c r="O78" s="11">
        <f>(G33-G18)*2</f>
        <v>16</v>
      </c>
      <c r="P78" s="11">
        <f>(G47-G33)*3</f>
        <v>3</v>
      </c>
      <c r="Q78" s="11">
        <f>(G63-G47)*6</f>
        <v>6</v>
      </c>
      <c r="R78" s="11">
        <f>(G79-G63)*7</f>
        <v>0</v>
      </c>
      <c r="S78" s="11">
        <f t="shared" ref="S78:S87" si="47">SUM(N78:R78)</f>
        <v>33</v>
      </c>
      <c r="T78" s="5">
        <f>S78/G79</f>
        <v>1.8333333333333333</v>
      </c>
      <c r="U78" s="5">
        <f>1/T78</f>
        <v>0.54545454545454553</v>
      </c>
      <c r="V78" s="11"/>
      <c r="W78" s="11"/>
      <c r="X78" s="11"/>
    </row>
    <row r="79" spans="2:25">
      <c r="B79" s="5" t="s">
        <v>50</v>
      </c>
      <c r="C79">
        <v>15</v>
      </c>
      <c r="D79">
        <v>17</v>
      </c>
      <c r="E79">
        <v>18</v>
      </c>
      <c r="F79">
        <v>20</v>
      </c>
      <c r="G79">
        <v>18</v>
      </c>
      <c r="H79">
        <v>17</v>
      </c>
      <c r="I79">
        <v>17</v>
      </c>
      <c r="J79">
        <v>19</v>
      </c>
      <c r="K79">
        <v>18</v>
      </c>
      <c r="M79" s="5" t="s">
        <v>49</v>
      </c>
      <c r="N79" s="11">
        <f t="shared" ref="N79:N87" si="48">(G19-G5)*1</f>
        <v>5</v>
      </c>
      <c r="O79" s="11">
        <f t="shared" ref="O79:O87" si="49">(G34-G19)*2</f>
        <v>30</v>
      </c>
      <c r="P79" s="11">
        <f t="shared" ref="P79:P87" si="50">(G48-G34)*3</f>
        <v>0</v>
      </c>
      <c r="Q79" s="11">
        <f t="shared" ref="Q79:Q87" si="51">(G64-G48)*6</f>
        <v>0</v>
      </c>
      <c r="R79" s="11">
        <f t="shared" ref="R79:R87" si="52">(G80-G64)*7</f>
        <v>0</v>
      </c>
      <c r="S79" s="11">
        <f t="shared" si="47"/>
        <v>35</v>
      </c>
      <c r="T79" s="5">
        <f t="shared" ref="T79:T87" si="53">S79/G80</f>
        <v>1.75</v>
      </c>
      <c r="U79" s="5">
        <f t="shared" ref="U79:U87" si="54">1/T79</f>
        <v>0.5714285714285714</v>
      </c>
      <c r="V79" s="11"/>
      <c r="W79" s="11"/>
      <c r="X79" s="11"/>
    </row>
    <row r="80" spans="2:25">
      <c r="B80" s="5" t="s">
        <v>49</v>
      </c>
      <c r="C80">
        <v>17</v>
      </c>
      <c r="D80">
        <v>19</v>
      </c>
      <c r="E80">
        <v>16</v>
      </c>
      <c r="F80">
        <v>20</v>
      </c>
      <c r="G80">
        <v>20</v>
      </c>
      <c r="H80">
        <v>17</v>
      </c>
      <c r="I80">
        <v>17</v>
      </c>
      <c r="J80">
        <v>18</v>
      </c>
      <c r="K80">
        <v>17</v>
      </c>
      <c r="M80" s="5" t="s">
        <v>48</v>
      </c>
      <c r="N80" s="11">
        <f t="shared" si="48"/>
        <v>6</v>
      </c>
      <c r="O80" s="11">
        <f t="shared" si="49"/>
        <v>20</v>
      </c>
      <c r="P80" s="11">
        <f t="shared" si="50"/>
        <v>9</v>
      </c>
      <c r="Q80" s="11">
        <f t="shared" si="51"/>
        <v>0</v>
      </c>
      <c r="R80" s="11">
        <f t="shared" si="52"/>
        <v>0</v>
      </c>
      <c r="S80" s="11">
        <f t="shared" si="47"/>
        <v>35</v>
      </c>
      <c r="T80" s="5">
        <f t="shared" si="53"/>
        <v>1.8421052631578947</v>
      </c>
      <c r="U80" s="5">
        <f t="shared" si="54"/>
        <v>0.54285714285714282</v>
      </c>
      <c r="V80" s="11"/>
      <c r="W80" s="11"/>
      <c r="X80" s="11"/>
    </row>
    <row r="81" spans="2:24">
      <c r="B81" s="5" t="s">
        <v>48</v>
      </c>
      <c r="C81">
        <v>18</v>
      </c>
      <c r="D81">
        <v>18</v>
      </c>
      <c r="E81">
        <v>19</v>
      </c>
      <c r="F81">
        <v>19</v>
      </c>
      <c r="G81">
        <v>19</v>
      </c>
      <c r="H81">
        <v>20</v>
      </c>
      <c r="I81">
        <v>18</v>
      </c>
      <c r="J81">
        <v>18</v>
      </c>
      <c r="K81">
        <v>16</v>
      </c>
      <c r="M81" s="5" t="s">
        <v>47</v>
      </c>
      <c r="N81" s="11">
        <f t="shared" si="48"/>
        <v>6</v>
      </c>
      <c r="O81" s="11">
        <f t="shared" si="49"/>
        <v>16</v>
      </c>
      <c r="P81" s="11">
        <f t="shared" si="50"/>
        <v>0</v>
      </c>
      <c r="Q81" s="11">
        <f t="shared" si="51"/>
        <v>6</v>
      </c>
      <c r="R81" s="11">
        <f t="shared" si="52"/>
        <v>0</v>
      </c>
      <c r="S81" s="11">
        <f t="shared" si="47"/>
        <v>28</v>
      </c>
      <c r="T81" s="5">
        <f t="shared" si="53"/>
        <v>1.8666666666666667</v>
      </c>
      <c r="U81" s="5">
        <f t="shared" si="54"/>
        <v>0.5357142857142857</v>
      </c>
      <c r="V81" s="11"/>
      <c r="W81" s="11"/>
      <c r="X81" s="11"/>
    </row>
    <row r="82" spans="2:24">
      <c r="B82" s="5" t="s">
        <v>47</v>
      </c>
      <c r="C82">
        <v>18</v>
      </c>
      <c r="D82">
        <v>17</v>
      </c>
      <c r="E82">
        <v>18</v>
      </c>
      <c r="F82">
        <v>19</v>
      </c>
      <c r="G82">
        <v>15</v>
      </c>
      <c r="H82">
        <v>15</v>
      </c>
      <c r="I82">
        <v>16</v>
      </c>
      <c r="J82">
        <v>18</v>
      </c>
      <c r="K82">
        <v>19</v>
      </c>
      <c r="M82" s="5" t="s">
        <v>46</v>
      </c>
      <c r="N82" s="11">
        <f t="shared" si="48"/>
        <v>9</v>
      </c>
      <c r="O82" s="11">
        <f t="shared" si="49"/>
        <v>20</v>
      </c>
      <c r="P82" s="11">
        <f t="shared" si="50"/>
        <v>0</v>
      </c>
      <c r="Q82" s="11">
        <f t="shared" si="51"/>
        <v>6</v>
      </c>
      <c r="R82" s="11">
        <f t="shared" si="52"/>
        <v>0</v>
      </c>
      <c r="S82" s="11">
        <f t="shared" si="47"/>
        <v>35</v>
      </c>
      <c r="T82" s="5">
        <f t="shared" si="53"/>
        <v>1.75</v>
      </c>
      <c r="U82" s="5">
        <f t="shared" si="54"/>
        <v>0.5714285714285714</v>
      </c>
      <c r="V82" s="11"/>
      <c r="W82" s="11"/>
      <c r="X82" s="11"/>
    </row>
    <row r="83" spans="2:24">
      <c r="B83" s="5" t="s">
        <v>46</v>
      </c>
      <c r="C83">
        <v>18</v>
      </c>
      <c r="D83">
        <v>20</v>
      </c>
      <c r="E83">
        <v>19</v>
      </c>
      <c r="F83">
        <v>18</v>
      </c>
      <c r="G83">
        <v>20</v>
      </c>
      <c r="H83">
        <v>18</v>
      </c>
      <c r="I83">
        <v>19</v>
      </c>
      <c r="J83">
        <v>19</v>
      </c>
      <c r="K83">
        <v>19</v>
      </c>
      <c r="M83" s="5" t="s">
        <v>45</v>
      </c>
      <c r="N83" s="11">
        <f t="shared" si="48"/>
        <v>2</v>
      </c>
      <c r="O83" s="11">
        <f t="shared" si="49"/>
        <v>26</v>
      </c>
      <c r="P83" s="11">
        <f t="shared" si="50"/>
        <v>3</v>
      </c>
      <c r="Q83" s="11">
        <f t="shared" si="51"/>
        <v>0</v>
      </c>
      <c r="R83" s="11">
        <f t="shared" si="52"/>
        <v>0</v>
      </c>
      <c r="S83" s="11">
        <f t="shared" si="47"/>
        <v>31</v>
      </c>
      <c r="T83" s="5">
        <f t="shared" si="53"/>
        <v>1.9375</v>
      </c>
      <c r="U83" s="5">
        <f t="shared" si="54"/>
        <v>0.5161290322580645</v>
      </c>
      <c r="V83" s="11"/>
      <c r="W83" s="11"/>
      <c r="X83" s="11"/>
    </row>
    <row r="84" spans="2:24">
      <c r="B84" s="5" t="s">
        <v>45</v>
      </c>
      <c r="C84">
        <v>18</v>
      </c>
      <c r="D84">
        <v>14</v>
      </c>
      <c r="E84">
        <v>17</v>
      </c>
      <c r="F84">
        <v>19</v>
      </c>
      <c r="G84">
        <v>16</v>
      </c>
      <c r="H84">
        <v>20</v>
      </c>
      <c r="I84">
        <v>17</v>
      </c>
      <c r="J84">
        <v>18</v>
      </c>
      <c r="K84">
        <v>16</v>
      </c>
      <c r="M84" s="5" t="s">
        <v>69</v>
      </c>
      <c r="N84" s="11">
        <f t="shared" si="48"/>
        <v>5</v>
      </c>
      <c r="O84" s="11">
        <f t="shared" si="49"/>
        <v>22</v>
      </c>
      <c r="P84" s="11">
        <f t="shared" si="50"/>
        <v>6</v>
      </c>
      <c r="Q84" s="11">
        <f t="shared" si="51"/>
        <v>0</v>
      </c>
      <c r="R84" s="11">
        <f t="shared" si="52"/>
        <v>0</v>
      </c>
      <c r="S84" s="11">
        <f t="shared" si="47"/>
        <v>33</v>
      </c>
      <c r="T84" s="5">
        <f t="shared" si="53"/>
        <v>1.8333333333333333</v>
      </c>
      <c r="U84" s="5">
        <f t="shared" si="54"/>
        <v>0.54545454545454553</v>
      </c>
    </row>
    <row r="85" spans="2:24">
      <c r="B85" s="5" t="s">
        <v>69</v>
      </c>
      <c r="C85">
        <v>16</v>
      </c>
      <c r="D85">
        <v>18</v>
      </c>
      <c r="E85">
        <v>16</v>
      </c>
      <c r="F85">
        <v>16</v>
      </c>
      <c r="G85">
        <v>18</v>
      </c>
      <c r="H85">
        <v>19</v>
      </c>
      <c r="I85">
        <v>16</v>
      </c>
      <c r="J85">
        <v>18</v>
      </c>
      <c r="K85">
        <v>19</v>
      </c>
      <c r="M85" s="5" t="s">
        <v>70</v>
      </c>
      <c r="N85" s="11">
        <f t="shared" si="48"/>
        <v>8</v>
      </c>
      <c r="O85" s="11">
        <f t="shared" si="49"/>
        <v>22</v>
      </c>
      <c r="P85" s="11">
        <f t="shared" si="50"/>
        <v>0</v>
      </c>
      <c r="Q85" s="11">
        <f t="shared" si="51"/>
        <v>0</v>
      </c>
      <c r="R85" s="11">
        <f t="shared" si="52"/>
        <v>0</v>
      </c>
      <c r="S85" s="11">
        <f t="shared" si="47"/>
        <v>30</v>
      </c>
      <c r="T85" s="5">
        <f t="shared" si="53"/>
        <v>1.5789473684210527</v>
      </c>
      <c r="U85" s="5">
        <f t="shared" si="54"/>
        <v>0.6333333333333333</v>
      </c>
    </row>
    <row r="86" spans="2:24">
      <c r="B86" s="5" t="s">
        <v>70</v>
      </c>
      <c r="C86">
        <v>19</v>
      </c>
      <c r="D86">
        <v>16</v>
      </c>
      <c r="E86">
        <v>19</v>
      </c>
      <c r="F86">
        <v>20</v>
      </c>
      <c r="G86">
        <v>19</v>
      </c>
      <c r="H86">
        <v>18</v>
      </c>
      <c r="I86">
        <v>17</v>
      </c>
      <c r="J86">
        <v>18</v>
      </c>
      <c r="K86">
        <v>20</v>
      </c>
      <c r="M86" s="5" t="s">
        <v>71</v>
      </c>
      <c r="N86" s="11">
        <f t="shared" si="48"/>
        <v>4</v>
      </c>
      <c r="O86" s="11">
        <f t="shared" si="49"/>
        <v>24</v>
      </c>
      <c r="P86" s="11">
        <f t="shared" si="50"/>
        <v>0</v>
      </c>
      <c r="Q86" s="11">
        <f t="shared" si="51"/>
        <v>6</v>
      </c>
      <c r="R86" s="11">
        <f t="shared" si="52"/>
        <v>0</v>
      </c>
      <c r="S86" s="11">
        <f t="shared" si="47"/>
        <v>34</v>
      </c>
      <c r="T86" s="5">
        <f t="shared" si="53"/>
        <v>2</v>
      </c>
      <c r="U86" s="5">
        <f t="shared" si="54"/>
        <v>0.5</v>
      </c>
    </row>
    <row r="87" spans="2:24">
      <c r="B87" s="5" t="s">
        <v>71</v>
      </c>
      <c r="C87">
        <v>17</v>
      </c>
      <c r="D87">
        <v>18</v>
      </c>
      <c r="E87">
        <v>18</v>
      </c>
      <c r="F87">
        <v>17</v>
      </c>
      <c r="G87">
        <v>17</v>
      </c>
      <c r="H87">
        <v>18</v>
      </c>
      <c r="I87">
        <v>16</v>
      </c>
      <c r="J87">
        <v>16</v>
      </c>
      <c r="K87">
        <v>16</v>
      </c>
      <c r="M87" s="5" t="s">
        <v>72</v>
      </c>
      <c r="N87" s="11">
        <f t="shared" si="48"/>
        <v>6</v>
      </c>
      <c r="O87" s="11">
        <f t="shared" si="49"/>
        <v>26</v>
      </c>
      <c r="P87" s="11">
        <f t="shared" si="50"/>
        <v>0</v>
      </c>
      <c r="Q87" s="11">
        <f t="shared" si="51"/>
        <v>0</v>
      </c>
      <c r="R87" s="11">
        <f t="shared" si="52"/>
        <v>0</v>
      </c>
      <c r="S87" s="11">
        <f t="shared" si="47"/>
        <v>32</v>
      </c>
      <c r="T87" s="5">
        <f t="shared" si="53"/>
        <v>1.6842105263157894</v>
      </c>
      <c r="U87" s="5">
        <f t="shared" si="54"/>
        <v>0.59375</v>
      </c>
    </row>
    <row r="88" spans="2:24">
      <c r="B88" s="5" t="s">
        <v>72</v>
      </c>
      <c r="C88">
        <v>17</v>
      </c>
      <c r="D88">
        <v>19</v>
      </c>
      <c r="E88">
        <v>18</v>
      </c>
      <c r="F88">
        <v>17</v>
      </c>
      <c r="G88">
        <v>19</v>
      </c>
      <c r="H88">
        <v>19</v>
      </c>
      <c r="I88">
        <v>20</v>
      </c>
      <c r="J88">
        <v>18</v>
      </c>
      <c r="K88">
        <v>15</v>
      </c>
      <c r="R88" s="5" t="s">
        <v>44</v>
      </c>
      <c r="S88" s="10">
        <f>AVERAGE(S78:S87)</f>
        <v>32.6</v>
      </c>
      <c r="T88" s="10">
        <f t="shared" ref="T88:U88" si="55">AVERAGE(T78:T87)</f>
        <v>1.8076096491228071</v>
      </c>
      <c r="U88" s="10">
        <f t="shared" si="55"/>
        <v>0.55555500279290604</v>
      </c>
    </row>
    <row r="89" spans="2:24">
      <c r="R89" s="5" t="s">
        <v>43</v>
      </c>
      <c r="S89" s="10">
        <f>STDEV(S78:S87)</f>
        <v>2.3664319132398379</v>
      </c>
      <c r="T89" s="10">
        <f t="shared" ref="T89:U89" si="56">STDEV(T78:T87)</f>
        <v>0.12203741247783884</v>
      </c>
      <c r="U89" s="10">
        <f t="shared" si="56"/>
        <v>3.8603339725602377E-2</v>
      </c>
    </row>
    <row r="90" spans="2:24">
      <c r="R90" s="5" t="s">
        <v>42</v>
      </c>
      <c r="S90" s="10">
        <f>CONFIDENCE(0.5,S89,10)</f>
        <v>0.50474191122489398</v>
      </c>
      <c r="T90" s="10">
        <f t="shared" ref="T90:U90" si="57">CONFIDENCE(0.5,T89,10)</f>
        <v>2.6029650999201261E-2</v>
      </c>
      <c r="U90" s="10">
        <f t="shared" si="57"/>
        <v>8.2337984726077521E-3</v>
      </c>
    </row>
    <row r="93" spans="2:24">
      <c r="N93" s="5" t="s">
        <v>23</v>
      </c>
    </row>
    <row r="94" spans="2:24">
      <c r="N94" s="5" t="s">
        <v>54</v>
      </c>
      <c r="O94" s="9" t="s">
        <v>53</v>
      </c>
      <c r="P94" s="9" t="s">
        <v>38</v>
      </c>
      <c r="Q94" s="9" t="s">
        <v>32</v>
      </c>
      <c r="R94" s="5" t="s">
        <v>33</v>
      </c>
      <c r="S94" s="9" t="s">
        <v>52</v>
      </c>
      <c r="T94" s="9" t="s">
        <v>62</v>
      </c>
      <c r="U94" s="9" t="s">
        <v>63</v>
      </c>
    </row>
    <row r="95" spans="2:24">
      <c r="N95" s="11">
        <f>(H18-H4)*1</f>
        <v>3</v>
      </c>
      <c r="O95" s="11">
        <f>(H33-H18)*2</f>
        <v>28</v>
      </c>
      <c r="P95" s="11">
        <f>(H47-H33)*3</f>
        <v>0</v>
      </c>
      <c r="Q95" s="11">
        <f>(H63-H47)*6</f>
        <v>0</v>
      </c>
      <c r="R95" s="11">
        <f>(H79-H63)*7</f>
        <v>0</v>
      </c>
      <c r="S95" s="11">
        <f t="shared" ref="S95:S104" si="58">SUM(N95:R95)</f>
        <v>31</v>
      </c>
      <c r="T95" s="5">
        <f>S95/H79</f>
        <v>1.8235294117647058</v>
      </c>
      <c r="U95" s="5">
        <f>1/T95</f>
        <v>0.54838709677419351</v>
      </c>
    </row>
    <row r="96" spans="2:24">
      <c r="C96" s="8"/>
      <c r="D96" s="8"/>
      <c r="E96" s="8"/>
      <c r="F96" s="8"/>
      <c r="G96" s="8"/>
      <c r="N96" s="11">
        <f t="shared" ref="N96:N104" si="59">(H19-H5)*1</f>
        <v>7</v>
      </c>
      <c r="O96" s="11">
        <f t="shared" ref="O96:O104" si="60">(H34-H19)*2</f>
        <v>18</v>
      </c>
      <c r="P96" s="11">
        <f t="shared" ref="P96:P104" si="61">(H48-H34)*3</f>
        <v>3</v>
      </c>
      <c r="Q96" s="11">
        <f t="shared" ref="Q96:Q104" si="62">(H64-H48)*6</f>
        <v>0</v>
      </c>
      <c r="R96" s="11">
        <f t="shared" ref="R96:R104" si="63">(H80-H64)*7</f>
        <v>0</v>
      </c>
      <c r="S96" s="11">
        <f t="shared" si="58"/>
        <v>28</v>
      </c>
      <c r="T96" s="5">
        <f t="shared" ref="T96:T104" si="64">S96/H80</f>
        <v>1.6470588235294117</v>
      </c>
      <c r="U96" s="5">
        <f t="shared" ref="U96:U104" si="65">1/T96</f>
        <v>0.60714285714285721</v>
      </c>
    </row>
    <row r="97" spans="3:21">
      <c r="N97" s="11">
        <f t="shared" si="59"/>
        <v>7</v>
      </c>
      <c r="O97" s="11">
        <f t="shared" si="60"/>
        <v>26</v>
      </c>
      <c r="P97" s="11">
        <f t="shared" si="61"/>
        <v>0</v>
      </c>
      <c r="Q97" s="11">
        <f t="shared" si="62"/>
        <v>0</v>
      </c>
      <c r="R97" s="11">
        <f t="shared" si="63"/>
        <v>0</v>
      </c>
      <c r="S97" s="11">
        <f t="shared" si="58"/>
        <v>33</v>
      </c>
      <c r="T97" s="5">
        <f t="shared" si="64"/>
        <v>1.65</v>
      </c>
      <c r="U97" s="5">
        <f t="shared" si="65"/>
        <v>0.60606060606060608</v>
      </c>
    </row>
    <row r="98" spans="3:21">
      <c r="N98" s="11">
        <f t="shared" si="59"/>
        <v>4</v>
      </c>
      <c r="O98" s="11">
        <f t="shared" si="60"/>
        <v>20</v>
      </c>
      <c r="P98" s="11">
        <f t="shared" si="61"/>
        <v>0</v>
      </c>
      <c r="Q98" s="11">
        <f t="shared" si="62"/>
        <v>6</v>
      </c>
      <c r="R98" s="11">
        <f t="shared" si="63"/>
        <v>0</v>
      </c>
      <c r="S98" s="11">
        <f t="shared" si="58"/>
        <v>30</v>
      </c>
      <c r="T98" s="5">
        <f t="shared" si="64"/>
        <v>2</v>
      </c>
      <c r="U98" s="5">
        <f t="shared" si="65"/>
        <v>0.5</v>
      </c>
    </row>
    <row r="99" spans="3:21">
      <c r="N99" s="11">
        <f t="shared" si="59"/>
        <v>5</v>
      </c>
      <c r="O99" s="11">
        <f t="shared" si="60"/>
        <v>20</v>
      </c>
      <c r="P99" s="11">
        <f t="shared" si="61"/>
        <v>3</v>
      </c>
      <c r="Q99" s="11">
        <f t="shared" si="62"/>
        <v>12</v>
      </c>
      <c r="R99" s="11">
        <f t="shared" si="63"/>
        <v>0</v>
      </c>
      <c r="S99" s="11">
        <f t="shared" si="58"/>
        <v>40</v>
      </c>
      <c r="T99" s="5">
        <f t="shared" si="64"/>
        <v>2.2222222222222223</v>
      </c>
      <c r="U99" s="5">
        <f t="shared" si="65"/>
        <v>0.44999999999999996</v>
      </c>
    </row>
    <row r="100" spans="3:21">
      <c r="N100" s="11">
        <f t="shared" si="59"/>
        <v>6</v>
      </c>
      <c r="O100" s="11">
        <f t="shared" si="60"/>
        <v>24</v>
      </c>
      <c r="P100" s="11">
        <f t="shared" si="61"/>
        <v>3</v>
      </c>
      <c r="Q100" s="11">
        <f t="shared" si="62"/>
        <v>6</v>
      </c>
      <c r="R100" s="11">
        <f t="shared" si="63"/>
        <v>0</v>
      </c>
      <c r="S100" s="11">
        <f t="shared" si="58"/>
        <v>39</v>
      </c>
      <c r="T100" s="5">
        <f t="shared" si="64"/>
        <v>1.95</v>
      </c>
      <c r="U100" s="5">
        <f t="shared" si="65"/>
        <v>0.51282051282051289</v>
      </c>
    </row>
    <row r="101" spans="3:21">
      <c r="N101" s="11">
        <f t="shared" si="59"/>
        <v>6</v>
      </c>
      <c r="O101" s="11">
        <f t="shared" si="60"/>
        <v>24</v>
      </c>
      <c r="P101" s="11">
        <f t="shared" si="61"/>
        <v>3</v>
      </c>
      <c r="Q101" s="11">
        <f t="shared" si="62"/>
        <v>0</v>
      </c>
      <c r="R101" s="11">
        <f t="shared" si="63"/>
        <v>0</v>
      </c>
      <c r="S101" s="11">
        <f t="shared" si="58"/>
        <v>33</v>
      </c>
      <c r="T101" s="5">
        <f t="shared" si="64"/>
        <v>1.736842105263158</v>
      </c>
      <c r="U101" s="5">
        <f t="shared" si="65"/>
        <v>0.57575757575757569</v>
      </c>
    </row>
    <row r="102" spans="3:21">
      <c r="N102" s="11">
        <f t="shared" si="59"/>
        <v>7</v>
      </c>
      <c r="O102" s="11">
        <f t="shared" si="60"/>
        <v>20</v>
      </c>
      <c r="P102" s="11">
        <f t="shared" si="61"/>
        <v>3</v>
      </c>
      <c r="Q102" s="11">
        <f t="shared" si="62"/>
        <v>0</v>
      </c>
      <c r="R102" s="11">
        <f t="shared" si="63"/>
        <v>0</v>
      </c>
      <c r="S102" s="11">
        <f t="shared" si="58"/>
        <v>30</v>
      </c>
      <c r="T102" s="5">
        <f t="shared" si="64"/>
        <v>1.6666666666666667</v>
      </c>
      <c r="U102" s="5">
        <f t="shared" si="65"/>
        <v>0.6</v>
      </c>
    </row>
    <row r="103" spans="3:21">
      <c r="N103" s="11">
        <f t="shared" si="59"/>
        <v>3</v>
      </c>
      <c r="O103" s="11">
        <f t="shared" si="60"/>
        <v>30</v>
      </c>
      <c r="P103" s="11">
        <f t="shared" si="61"/>
        <v>0</v>
      </c>
      <c r="Q103" s="11">
        <f t="shared" si="62"/>
        <v>0</v>
      </c>
      <c r="R103" s="11">
        <f t="shared" si="63"/>
        <v>0</v>
      </c>
      <c r="S103" s="11">
        <f t="shared" si="58"/>
        <v>33</v>
      </c>
      <c r="T103" s="5">
        <f t="shared" si="64"/>
        <v>1.8333333333333333</v>
      </c>
      <c r="U103" s="5">
        <f t="shared" si="65"/>
        <v>0.54545454545454553</v>
      </c>
    </row>
    <row r="104" spans="3:21">
      <c r="N104" s="11">
        <f t="shared" si="59"/>
        <v>5</v>
      </c>
      <c r="O104" s="11">
        <f t="shared" si="60"/>
        <v>28</v>
      </c>
      <c r="P104" s="11">
        <f t="shared" si="61"/>
        <v>0</v>
      </c>
      <c r="Q104" s="11">
        <f t="shared" si="62"/>
        <v>0</v>
      </c>
      <c r="R104" s="11">
        <f t="shared" si="63"/>
        <v>0</v>
      </c>
      <c r="S104" s="11">
        <f t="shared" si="58"/>
        <v>33</v>
      </c>
      <c r="T104" s="5">
        <f t="shared" si="64"/>
        <v>1.736842105263158</v>
      </c>
      <c r="U104" s="5">
        <f t="shared" si="65"/>
        <v>0.57575757575757569</v>
      </c>
    </row>
    <row r="105" spans="3:21">
      <c r="R105" s="5" t="s">
        <v>44</v>
      </c>
      <c r="S105" s="10">
        <f>AVERAGE(S95:S104)</f>
        <v>33</v>
      </c>
      <c r="T105" s="10">
        <f t="shared" ref="T105:U105" si="66">AVERAGE(T95:T104)</f>
        <v>1.8266494668042654</v>
      </c>
      <c r="U105" s="10">
        <f t="shared" si="66"/>
        <v>0.55213807697678663</v>
      </c>
    </row>
    <row r="106" spans="3:21">
      <c r="R106" s="5" t="s">
        <v>43</v>
      </c>
      <c r="S106" s="10">
        <f>STDEV(S95:S104)</f>
        <v>3.8297084310253524</v>
      </c>
      <c r="T106" s="10">
        <f t="shared" ref="T106:U106" si="67">STDEV(T95:T104)</f>
        <v>0.18468622911757834</v>
      </c>
      <c r="U106" s="10">
        <f t="shared" si="67"/>
        <v>5.1741737119541942E-2</v>
      </c>
    </row>
    <row r="107" spans="3:21">
      <c r="C107" s="8"/>
      <c r="D107" s="8"/>
      <c r="E107" s="8"/>
      <c r="F107" s="8"/>
      <c r="G107" s="8"/>
      <c r="R107" s="5" t="s">
        <v>42</v>
      </c>
      <c r="S107" s="10">
        <f>CONFIDENCE(0.5,S106,10)</f>
        <v>0.81684765240651802</v>
      </c>
      <c r="T107" s="10">
        <f t="shared" ref="T107:U107" si="68">CONFIDENCE(0.5,T106,10)</f>
        <v>3.9392166637112716E-2</v>
      </c>
      <c r="U107" s="10">
        <f t="shared" si="68"/>
        <v>1.1036118612877564E-2</v>
      </c>
    </row>
    <row r="108" spans="3:21">
      <c r="C108" s="6"/>
      <c r="D108" s="6"/>
      <c r="E108" s="6"/>
      <c r="F108" s="6"/>
      <c r="G108" s="6"/>
    </row>
    <row r="109" spans="3:21">
      <c r="C109" s="6"/>
      <c r="D109" s="6"/>
      <c r="E109" s="6"/>
      <c r="F109" s="6"/>
      <c r="G109" s="6"/>
    </row>
    <row r="110" spans="3:21">
      <c r="N110" s="5" t="s">
        <v>24</v>
      </c>
    </row>
    <row r="111" spans="3:21">
      <c r="N111" s="5" t="s">
        <v>54</v>
      </c>
      <c r="O111" s="9" t="s">
        <v>53</v>
      </c>
      <c r="P111" s="9" t="s">
        <v>38</v>
      </c>
      <c r="Q111" s="9" t="s">
        <v>32</v>
      </c>
      <c r="R111" s="5" t="s">
        <v>33</v>
      </c>
      <c r="S111" s="9" t="s">
        <v>52</v>
      </c>
      <c r="T111" s="9" t="s">
        <v>62</v>
      </c>
      <c r="U111" s="9" t="s">
        <v>63</v>
      </c>
    </row>
    <row r="112" spans="3:21">
      <c r="N112" s="11">
        <f>(I18-I4)*1</f>
        <v>2</v>
      </c>
      <c r="O112" s="11">
        <f>(I33-I18)*2</f>
        <v>28</v>
      </c>
      <c r="P112" s="11">
        <f>(I47-I33)*3</f>
        <v>0</v>
      </c>
      <c r="Q112" s="11">
        <f>(I63-I47)*6</f>
        <v>6</v>
      </c>
      <c r="R112" s="11">
        <f>(I79-I63)*7</f>
        <v>0</v>
      </c>
      <c r="S112" s="11">
        <f t="shared" ref="S112:S121" si="69">SUM(N112:R112)</f>
        <v>36</v>
      </c>
      <c r="T112" s="5">
        <f>S112/I79</f>
        <v>2.1176470588235294</v>
      </c>
      <c r="U112" s="5">
        <f>1/T112</f>
        <v>0.47222222222222221</v>
      </c>
    </row>
    <row r="113" spans="3:21">
      <c r="N113" s="11">
        <f t="shared" ref="N113:N121" si="70">(I19-I5)*1</f>
        <v>3</v>
      </c>
      <c r="O113" s="11">
        <f t="shared" ref="O113:O121" si="71">(I34-I19)*2</f>
        <v>20</v>
      </c>
      <c r="P113" s="11">
        <f t="shared" ref="P113:P121" si="72">(I48-I34)*3</f>
        <v>9</v>
      </c>
      <c r="Q113" s="11">
        <f t="shared" ref="Q113:Q121" si="73">(I64-I48)*6</f>
        <v>6</v>
      </c>
      <c r="R113" s="11">
        <f t="shared" ref="R113:R121" si="74">(I80-I64)*7</f>
        <v>0</v>
      </c>
      <c r="S113" s="11">
        <f t="shared" si="69"/>
        <v>38</v>
      </c>
      <c r="T113" s="5">
        <f t="shared" ref="T113:T121" si="75">S113/I80</f>
        <v>2.2352941176470589</v>
      </c>
      <c r="U113" s="5">
        <f t="shared" ref="U113:U121" si="76">1/T113</f>
        <v>0.44736842105263158</v>
      </c>
    </row>
    <row r="114" spans="3:21">
      <c r="N114" s="11">
        <f t="shared" si="70"/>
        <v>2</v>
      </c>
      <c r="O114" s="11">
        <f t="shared" si="71"/>
        <v>30</v>
      </c>
      <c r="P114" s="11">
        <f t="shared" si="72"/>
        <v>0</v>
      </c>
      <c r="Q114" s="11">
        <f t="shared" si="73"/>
        <v>6</v>
      </c>
      <c r="R114" s="11">
        <f t="shared" si="74"/>
        <v>0</v>
      </c>
      <c r="S114" s="11">
        <f t="shared" si="69"/>
        <v>38</v>
      </c>
      <c r="T114" s="5">
        <f t="shared" si="75"/>
        <v>2.1111111111111112</v>
      </c>
      <c r="U114" s="5">
        <f t="shared" si="76"/>
        <v>0.47368421052631576</v>
      </c>
    </row>
    <row r="115" spans="3:21">
      <c r="N115" s="11">
        <f t="shared" si="70"/>
        <v>3</v>
      </c>
      <c r="O115" s="11">
        <f t="shared" si="71"/>
        <v>24</v>
      </c>
      <c r="P115" s="11">
        <f t="shared" si="72"/>
        <v>0</v>
      </c>
      <c r="Q115" s="11">
        <f t="shared" si="73"/>
        <v>6</v>
      </c>
      <c r="R115" s="11">
        <f t="shared" si="74"/>
        <v>0</v>
      </c>
      <c r="S115" s="11">
        <f t="shared" si="69"/>
        <v>33</v>
      </c>
      <c r="T115" s="5">
        <f t="shared" si="75"/>
        <v>2.0625</v>
      </c>
      <c r="U115" s="5">
        <f t="shared" si="76"/>
        <v>0.48484848484848486</v>
      </c>
    </row>
    <row r="116" spans="3:21">
      <c r="N116" s="11">
        <f t="shared" si="70"/>
        <v>2</v>
      </c>
      <c r="O116" s="11">
        <f t="shared" si="71"/>
        <v>30</v>
      </c>
      <c r="P116" s="11">
        <f t="shared" si="72"/>
        <v>0</v>
      </c>
      <c r="Q116" s="11">
        <f t="shared" si="73"/>
        <v>12</v>
      </c>
      <c r="R116" s="11">
        <f t="shared" si="74"/>
        <v>0</v>
      </c>
      <c r="S116" s="11">
        <f t="shared" si="69"/>
        <v>44</v>
      </c>
      <c r="T116" s="5">
        <f t="shared" si="75"/>
        <v>2.3157894736842106</v>
      </c>
      <c r="U116" s="5">
        <f t="shared" si="76"/>
        <v>0.43181818181818182</v>
      </c>
    </row>
    <row r="117" spans="3:21">
      <c r="N117" s="11">
        <f t="shared" si="70"/>
        <v>4</v>
      </c>
      <c r="O117" s="11">
        <f t="shared" si="71"/>
        <v>26</v>
      </c>
      <c r="P117" s="11">
        <f t="shared" si="72"/>
        <v>0</v>
      </c>
      <c r="Q117" s="11">
        <f t="shared" si="73"/>
        <v>0</v>
      </c>
      <c r="R117" s="11">
        <f t="shared" si="74"/>
        <v>0</v>
      </c>
      <c r="S117" s="11">
        <f t="shared" si="69"/>
        <v>30</v>
      </c>
      <c r="T117" s="5">
        <f t="shared" si="75"/>
        <v>1.7647058823529411</v>
      </c>
      <c r="U117" s="5">
        <f t="shared" si="76"/>
        <v>0.56666666666666665</v>
      </c>
    </row>
    <row r="118" spans="3:21">
      <c r="C118" s="8"/>
      <c r="D118" s="8"/>
      <c r="E118" s="8"/>
      <c r="F118" s="8"/>
      <c r="G118" s="8"/>
      <c r="N118" s="11">
        <f t="shared" si="70"/>
        <v>5</v>
      </c>
      <c r="O118" s="11">
        <f t="shared" si="71"/>
        <v>16</v>
      </c>
      <c r="P118" s="11">
        <f t="shared" si="72"/>
        <v>9</v>
      </c>
      <c r="Q118" s="11">
        <f t="shared" si="73"/>
        <v>0</v>
      </c>
      <c r="R118" s="11">
        <f t="shared" si="74"/>
        <v>0</v>
      </c>
      <c r="S118" s="11">
        <f t="shared" si="69"/>
        <v>30</v>
      </c>
      <c r="T118" s="5">
        <f t="shared" si="75"/>
        <v>1.875</v>
      </c>
      <c r="U118" s="5">
        <f t="shared" si="76"/>
        <v>0.53333333333333333</v>
      </c>
    </row>
    <row r="119" spans="3:21">
      <c r="N119" s="11">
        <f t="shared" si="70"/>
        <v>6</v>
      </c>
      <c r="O119" s="11">
        <f t="shared" si="71"/>
        <v>22</v>
      </c>
      <c r="P119" s="11">
        <f t="shared" si="72"/>
        <v>0</v>
      </c>
      <c r="Q119" s="11">
        <f t="shared" si="73"/>
        <v>0</v>
      </c>
      <c r="R119" s="11">
        <f t="shared" si="74"/>
        <v>0</v>
      </c>
      <c r="S119" s="11">
        <f t="shared" si="69"/>
        <v>28</v>
      </c>
      <c r="T119" s="5">
        <f t="shared" si="75"/>
        <v>1.6470588235294117</v>
      </c>
      <c r="U119" s="5">
        <f t="shared" si="76"/>
        <v>0.60714285714285721</v>
      </c>
    </row>
    <row r="120" spans="3:21">
      <c r="N120" s="11">
        <f t="shared" si="70"/>
        <v>6</v>
      </c>
      <c r="O120" s="11">
        <f t="shared" si="71"/>
        <v>18</v>
      </c>
      <c r="P120" s="11">
        <f t="shared" si="72"/>
        <v>3</v>
      </c>
      <c r="Q120" s="11">
        <f t="shared" si="73"/>
        <v>0</v>
      </c>
      <c r="R120" s="11">
        <f t="shared" si="74"/>
        <v>0</v>
      </c>
      <c r="S120" s="11">
        <f t="shared" si="69"/>
        <v>27</v>
      </c>
      <c r="T120" s="5">
        <f t="shared" si="75"/>
        <v>1.6875</v>
      </c>
      <c r="U120" s="5">
        <f t="shared" si="76"/>
        <v>0.59259259259259256</v>
      </c>
    </row>
    <row r="121" spans="3:21">
      <c r="N121" s="11">
        <f t="shared" si="70"/>
        <v>7</v>
      </c>
      <c r="O121" s="11">
        <f t="shared" si="71"/>
        <v>20</v>
      </c>
      <c r="P121" s="11">
        <f t="shared" si="72"/>
        <v>9</v>
      </c>
      <c r="Q121" s="11">
        <f t="shared" si="73"/>
        <v>0</v>
      </c>
      <c r="R121" s="11">
        <f t="shared" si="74"/>
        <v>0</v>
      </c>
      <c r="S121" s="11">
        <f t="shared" si="69"/>
        <v>36</v>
      </c>
      <c r="T121" s="5">
        <f t="shared" si="75"/>
        <v>1.8</v>
      </c>
      <c r="U121" s="5">
        <f t="shared" si="76"/>
        <v>0.55555555555555558</v>
      </c>
    </row>
    <row r="122" spans="3:21">
      <c r="R122" s="5" t="s">
        <v>44</v>
      </c>
      <c r="S122" s="10">
        <f>AVERAGE(S112:S121)</f>
        <v>34</v>
      </c>
      <c r="T122" s="10">
        <f t="shared" ref="T122:U122" si="77">AVERAGE(T112:T121)</f>
        <v>1.9616606467148265</v>
      </c>
      <c r="U122" s="10">
        <f t="shared" si="77"/>
        <v>0.51652325257588416</v>
      </c>
    </row>
    <row r="123" spans="3:21">
      <c r="R123" s="5" t="s">
        <v>43</v>
      </c>
      <c r="S123" s="10">
        <f>STDEV(S112:S121)</f>
        <v>5.3541261347363367</v>
      </c>
      <c r="T123" s="10">
        <f t="shared" ref="T123:U123" si="78">STDEV(T112:T121)</f>
        <v>0.23657088641573032</v>
      </c>
      <c r="U123" s="10">
        <f t="shared" si="78"/>
        <v>6.2429795370376052E-2</v>
      </c>
    </row>
    <row r="124" spans="3:21">
      <c r="R124" s="5" t="s">
        <v>42</v>
      </c>
      <c r="S124" s="10">
        <f>CONFIDENCE(0.5,S123,10)</f>
        <v>1.1419943430724344</v>
      </c>
      <c r="T124" s="10">
        <f t="shared" ref="T124:U124" si="79">CONFIDENCE(0.5,T123,10)</f>
        <v>5.0458769036023018E-2</v>
      </c>
      <c r="U124" s="10">
        <f t="shared" si="79"/>
        <v>1.3315800068585794E-2</v>
      </c>
    </row>
    <row r="127" spans="3:21">
      <c r="N127" s="5" t="s">
        <v>25</v>
      </c>
    </row>
    <row r="128" spans="3:21">
      <c r="N128" s="5" t="s">
        <v>54</v>
      </c>
      <c r="O128" s="9" t="s">
        <v>53</v>
      </c>
      <c r="P128" s="9" t="s">
        <v>38</v>
      </c>
      <c r="Q128" s="9" t="s">
        <v>32</v>
      </c>
      <c r="R128" s="5" t="s">
        <v>33</v>
      </c>
      <c r="S128" s="9" t="s">
        <v>52</v>
      </c>
      <c r="T128" s="9" t="s">
        <v>62</v>
      </c>
      <c r="U128" s="9" t="s">
        <v>63</v>
      </c>
    </row>
    <row r="129" spans="3:21">
      <c r="N129" s="11">
        <f>(J18-J4)*1</f>
        <v>3</v>
      </c>
      <c r="O129" s="11">
        <f>(J33-J18)*2</f>
        <v>30</v>
      </c>
      <c r="P129" s="11">
        <f>(J47-J33)*3</f>
        <v>3</v>
      </c>
      <c r="Q129" s="11">
        <f>(J63-J47)*6</f>
        <v>0</v>
      </c>
      <c r="R129" s="11">
        <f>(J79-J63)*7</f>
        <v>0</v>
      </c>
      <c r="S129" s="11">
        <f t="shared" ref="S129:S138" si="80">SUM(N129:R129)</f>
        <v>36</v>
      </c>
      <c r="T129" s="5">
        <f>S129/J79</f>
        <v>1.8947368421052631</v>
      </c>
      <c r="U129" s="5">
        <f>1/T129</f>
        <v>0.52777777777777779</v>
      </c>
    </row>
    <row r="130" spans="3:21">
      <c r="N130" s="11">
        <f t="shared" ref="N130:N138" si="81">(J19-J5)*1</f>
        <v>4</v>
      </c>
      <c r="O130" s="11">
        <f t="shared" ref="O130:O138" si="82">(J34-J19)*2</f>
        <v>28</v>
      </c>
      <c r="P130" s="11">
        <f t="shared" ref="P130:P138" si="83">(J48-J34)*3</f>
        <v>0</v>
      </c>
      <c r="Q130" s="11">
        <f t="shared" ref="Q130:Q138" si="84">(J64-J48)*6</f>
        <v>0</v>
      </c>
      <c r="R130" s="11">
        <f t="shared" ref="R130:R138" si="85">(J80-J64)*7</f>
        <v>0</v>
      </c>
      <c r="S130" s="11">
        <f t="shared" si="80"/>
        <v>32</v>
      </c>
      <c r="T130" s="5">
        <f t="shared" ref="T130:T138" si="86">S130/J80</f>
        <v>1.7777777777777777</v>
      </c>
      <c r="U130" s="5">
        <f t="shared" ref="U130:U138" si="87">1/T130</f>
        <v>0.5625</v>
      </c>
    </row>
    <row r="131" spans="3:21">
      <c r="C131" s="8"/>
      <c r="D131" s="8"/>
      <c r="E131" s="8"/>
      <c r="F131" s="8"/>
      <c r="G131" s="8"/>
      <c r="N131" s="11">
        <f t="shared" si="81"/>
        <v>6</v>
      </c>
      <c r="O131" s="11">
        <f t="shared" si="82"/>
        <v>24</v>
      </c>
      <c r="P131" s="11">
        <f t="shared" si="83"/>
        <v>0</v>
      </c>
      <c r="Q131" s="11">
        <f t="shared" si="84"/>
        <v>0</v>
      </c>
      <c r="R131" s="11">
        <f t="shared" si="85"/>
        <v>0</v>
      </c>
      <c r="S131" s="11">
        <f t="shared" si="80"/>
        <v>30</v>
      </c>
      <c r="T131" s="5">
        <f t="shared" si="86"/>
        <v>1.6666666666666667</v>
      </c>
      <c r="U131" s="5">
        <f t="shared" si="87"/>
        <v>0.6</v>
      </c>
    </row>
    <row r="132" spans="3:21">
      <c r="N132" s="11">
        <f t="shared" si="81"/>
        <v>4</v>
      </c>
      <c r="O132" s="11">
        <f t="shared" si="82"/>
        <v>26</v>
      </c>
      <c r="P132" s="11">
        <f t="shared" si="83"/>
        <v>3</v>
      </c>
      <c r="Q132" s="11">
        <f t="shared" si="84"/>
        <v>0</v>
      </c>
      <c r="R132" s="11">
        <f t="shared" si="85"/>
        <v>0</v>
      </c>
      <c r="S132" s="11">
        <f t="shared" si="80"/>
        <v>33</v>
      </c>
      <c r="T132" s="5">
        <f t="shared" si="86"/>
        <v>1.8333333333333333</v>
      </c>
      <c r="U132" s="5">
        <f t="shared" si="87"/>
        <v>0.54545454545454553</v>
      </c>
    </row>
    <row r="133" spans="3:21">
      <c r="N133" s="11">
        <f t="shared" si="81"/>
        <v>3</v>
      </c>
      <c r="O133" s="11">
        <f t="shared" si="82"/>
        <v>30</v>
      </c>
      <c r="P133" s="11">
        <f t="shared" si="83"/>
        <v>3</v>
      </c>
      <c r="Q133" s="11">
        <f t="shared" si="84"/>
        <v>0</v>
      </c>
      <c r="R133" s="11">
        <f t="shared" si="85"/>
        <v>0</v>
      </c>
      <c r="S133" s="11">
        <f t="shared" si="80"/>
        <v>36</v>
      </c>
      <c r="T133" s="5">
        <f t="shared" si="86"/>
        <v>1.8947368421052631</v>
      </c>
      <c r="U133" s="5">
        <f t="shared" si="87"/>
        <v>0.52777777777777779</v>
      </c>
    </row>
    <row r="134" spans="3:21">
      <c r="N134" s="11">
        <f t="shared" si="81"/>
        <v>10</v>
      </c>
      <c r="O134" s="11">
        <f t="shared" si="82"/>
        <v>10</v>
      </c>
      <c r="P134" s="11">
        <f t="shared" si="83"/>
        <v>3</v>
      </c>
      <c r="Q134" s="11">
        <f t="shared" si="84"/>
        <v>12</v>
      </c>
      <c r="R134" s="11">
        <f t="shared" si="85"/>
        <v>0</v>
      </c>
      <c r="S134" s="11">
        <f t="shared" si="80"/>
        <v>35</v>
      </c>
      <c r="T134" s="5">
        <f t="shared" si="86"/>
        <v>1.9444444444444444</v>
      </c>
      <c r="U134" s="5">
        <f t="shared" si="87"/>
        <v>0.51428571428571435</v>
      </c>
    </row>
    <row r="135" spans="3:21">
      <c r="N135" s="11">
        <f t="shared" si="81"/>
        <v>6</v>
      </c>
      <c r="O135" s="11">
        <f t="shared" si="82"/>
        <v>18</v>
      </c>
      <c r="P135" s="11">
        <f t="shared" si="83"/>
        <v>9</v>
      </c>
      <c r="Q135" s="11">
        <f t="shared" si="84"/>
        <v>0</v>
      </c>
      <c r="R135" s="11">
        <f t="shared" si="85"/>
        <v>0</v>
      </c>
      <c r="S135" s="11">
        <f t="shared" si="80"/>
        <v>33</v>
      </c>
      <c r="T135" s="5">
        <f t="shared" si="86"/>
        <v>1.8333333333333333</v>
      </c>
      <c r="U135" s="5">
        <f t="shared" si="87"/>
        <v>0.54545454545454553</v>
      </c>
    </row>
    <row r="136" spans="3:21">
      <c r="N136" s="11">
        <f t="shared" si="81"/>
        <v>9</v>
      </c>
      <c r="O136" s="11">
        <f t="shared" si="82"/>
        <v>12</v>
      </c>
      <c r="P136" s="11">
        <f t="shared" si="83"/>
        <v>6</v>
      </c>
      <c r="Q136" s="11">
        <f t="shared" si="84"/>
        <v>6</v>
      </c>
      <c r="R136" s="11">
        <f t="shared" si="85"/>
        <v>0</v>
      </c>
      <c r="S136" s="11">
        <f t="shared" si="80"/>
        <v>33</v>
      </c>
      <c r="T136" s="5">
        <f t="shared" si="86"/>
        <v>1.8333333333333333</v>
      </c>
      <c r="U136" s="5">
        <f t="shared" si="87"/>
        <v>0.54545454545454553</v>
      </c>
    </row>
    <row r="137" spans="3:21">
      <c r="N137" s="11">
        <f t="shared" si="81"/>
        <v>5</v>
      </c>
      <c r="O137" s="11">
        <f t="shared" si="82"/>
        <v>22</v>
      </c>
      <c r="P137" s="11">
        <f t="shared" si="83"/>
        <v>0</v>
      </c>
      <c r="Q137" s="11">
        <f t="shared" si="84"/>
        <v>0</v>
      </c>
      <c r="R137" s="11">
        <f t="shared" si="85"/>
        <v>0</v>
      </c>
      <c r="S137" s="11">
        <f t="shared" si="80"/>
        <v>27</v>
      </c>
      <c r="T137" s="5">
        <f t="shared" si="86"/>
        <v>1.6875</v>
      </c>
      <c r="U137" s="5">
        <f t="shared" si="87"/>
        <v>0.59259259259259256</v>
      </c>
    </row>
    <row r="138" spans="3:21">
      <c r="N138" s="11">
        <f t="shared" si="81"/>
        <v>6</v>
      </c>
      <c r="O138" s="11">
        <f t="shared" si="82"/>
        <v>20</v>
      </c>
      <c r="P138" s="11">
        <f t="shared" si="83"/>
        <v>3</v>
      </c>
      <c r="Q138" s="11">
        <f t="shared" si="84"/>
        <v>6</v>
      </c>
      <c r="R138" s="11">
        <f t="shared" si="85"/>
        <v>0</v>
      </c>
      <c r="S138" s="11">
        <f t="shared" si="80"/>
        <v>35</v>
      </c>
      <c r="T138" s="5">
        <f t="shared" si="86"/>
        <v>1.9444444444444444</v>
      </c>
      <c r="U138" s="5">
        <f t="shared" si="87"/>
        <v>0.51428571428571435</v>
      </c>
    </row>
    <row r="139" spans="3:21">
      <c r="R139" s="5" t="s">
        <v>44</v>
      </c>
      <c r="S139" s="10">
        <f>AVERAGE(S129:S138)</f>
        <v>33</v>
      </c>
      <c r="T139" s="10">
        <f t="shared" ref="T139:U139" si="88">AVERAGE(T129:T138)</f>
        <v>1.8310307017543859</v>
      </c>
      <c r="U139" s="10">
        <f t="shared" si="88"/>
        <v>0.54755832130832127</v>
      </c>
    </row>
    <row r="140" spans="3:21">
      <c r="R140" s="5" t="s">
        <v>43</v>
      </c>
      <c r="S140" s="10">
        <f>STDEV(S129:S138)</f>
        <v>2.8284271247461903</v>
      </c>
      <c r="T140" s="10">
        <f t="shared" ref="T140:U140" si="89">STDEV(T129:T138)</f>
        <v>9.6787669855084815E-2</v>
      </c>
      <c r="U140" s="10">
        <f t="shared" si="89"/>
        <v>2.9835510526981933E-2</v>
      </c>
    </row>
    <row r="141" spans="3:21">
      <c r="C141" s="8"/>
      <c r="D141" s="8"/>
      <c r="E141" s="8"/>
      <c r="F141" s="8"/>
      <c r="R141" s="5" t="s">
        <v>42</v>
      </c>
      <c r="S141" s="10">
        <f>CONFIDENCE(0.5,S140,10)</f>
        <v>0.60328197262611616</v>
      </c>
      <c r="T141" s="10">
        <f t="shared" ref="T141:U141" si="90">CONFIDENCE(0.5,T140,10)</f>
        <v>2.0644073126437901E-2</v>
      </c>
      <c r="U141" s="10">
        <f t="shared" si="90"/>
        <v>6.363687254851964E-3</v>
      </c>
    </row>
    <row r="144" spans="3:21">
      <c r="N144" s="5" t="s">
        <v>26</v>
      </c>
    </row>
    <row r="145" spans="3:21">
      <c r="N145" s="5" t="s">
        <v>54</v>
      </c>
      <c r="O145" s="9" t="s">
        <v>53</v>
      </c>
      <c r="P145" s="9" t="s">
        <v>38</v>
      </c>
      <c r="Q145" s="9" t="s">
        <v>32</v>
      </c>
      <c r="R145" s="5" t="s">
        <v>33</v>
      </c>
      <c r="S145" s="9" t="s">
        <v>52</v>
      </c>
      <c r="T145" s="9" t="s">
        <v>62</v>
      </c>
      <c r="U145" s="9" t="s">
        <v>63</v>
      </c>
    </row>
    <row r="146" spans="3:21">
      <c r="N146" s="11">
        <f>(K18-K4)*1</f>
        <v>6</v>
      </c>
      <c r="O146" s="11">
        <f>(K33-K18)*2</f>
        <v>22</v>
      </c>
      <c r="P146" s="11">
        <f>(K47-K33)*3</f>
        <v>0</v>
      </c>
      <c r="Q146" s="11">
        <f>(K63-K47)*6</f>
        <v>6</v>
      </c>
      <c r="R146" s="11">
        <f>(K79-K63)*7</f>
        <v>0</v>
      </c>
      <c r="S146" s="11">
        <f t="shared" ref="S146:S155" si="91">SUM(N146:R146)</f>
        <v>34</v>
      </c>
      <c r="T146" s="5">
        <f>S146/K79</f>
        <v>1.8888888888888888</v>
      </c>
      <c r="U146" s="5">
        <f>1/T146</f>
        <v>0.52941176470588236</v>
      </c>
    </row>
    <row r="147" spans="3:21">
      <c r="N147" s="11">
        <f t="shared" ref="N147:N155" si="92">(K19-K5)*1</f>
        <v>4</v>
      </c>
      <c r="O147" s="11">
        <f t="shared" ref="O147:O155" si="93">(K34-K19)*2</f>
        <v>26</v>
      </c>
      <c r="P147" s="11">
        <f t="shared" ref="P147:P155" si="94">(K48-K34)*3</f>
        <v>0</v>
      </c>
      <c r="Q147" s="11">
        <f t="shared" ref="Q147:Q155" si="95">(K64-K48)*6</f>
        <v>0</v>
      </c>
      <c r="R147" s="11">
        <f t="shared" ref="R147:R155" si="96">(K80-K64)*7</f>
        <v>0</v>
      </c>
      <c r="S147" s="11">
        <f t="shared" si="91"/>
        <v>30</v>
      </c>
      <c r="T147" s="5">
        <f t="shared" ref="T147:T155" si="97">S147/K80</f>
        <v>1.7647058823529411</v>
      </c>
      <c r="U147" s="5">
        <f t="shared" ref="U147:U155" si="98">1/T147</f>
        <v>0.56666666666666665</v>
      </c>
    </row>
    <row r="148" spans="3:21">
      <c r="N148" s="11">
        <f t="shared" si="92"/>
        <v>1</v>
      </c>
      <c r="O148" s="11">
        <f t="shared" si="93"/>
        <v>28</v>
      </c>
      <c r="P148" s="11">
        <f t="shared" si="94"/>
        <v>0</v>
      </c>
      <c r="Q148" s="11">
        <f t="shared" si="95"/>
        <v>6</v>
      </c>
      <c r="R148" s="11">
        <f t="shared" si="96"/>
        <v>0</v>
      </c>
      <c r="S148" s="11">
        <f t="shared" si="91"/>
        <v>35</v>
      </c>
      <c r="T148" s="5">
        <f t="shared" si="97"/>
        <v>2.1875</v>
      </c>
      <c r="U148" s="5">
        <f t="shared" si="98"/>
        <v>0.45714285714285713</v>
      </c>
    </row>
    <row r="149" spans="3:21">
      <c r="N149" s="11">
        <f t="shared" si="92"/>
        <v>9</v>
      </c>
      <c r="O149" s="11">
        <f t="shared" si="93"/>
        <v>20</v>
      </c>
      <c r="P149" s="11">
        <f t="shared" si="94"/>
        <v>0</v>
      </c>
      <c r="Q149" s="11">
        <f t="shared" si="95"/>
        <v>0</v>
      </c>
      <c r="R149" s="11">
        <f t="shared" si="96"/>
        <v>0</v>
      </c>
      <c r="S149" s="11">
        <f t="shared" si="91"/>
        <v>29</v>
      </c>
      <c r="T149" s="5">
        <f t="shared" si="97"/>
        <v>1.5263157894736843</v>
      </c>
      <c r="U149" s="5">
        <f t="shared" si="98"/>
        <v>0.65517241379310343</v>
      </c>
    </row>
    <row r="150" spans="3:21">
      <c r="N150" s="11">
        <f t="shared" si="92"/>
        <v>7</v>
      </c>
      <c r="O150" s="11">
        <f t="shared" si="93"/>
        <v>18</v>
      </c>
      <c r="P150" s="11">
        <f t="shared" si="94"/>
        <v>0</v>
      </c>
      <c r="Q150" s="11">
        <f t="shared" si="95"/>
        <v>18</v>
      </c>
      <c r="R150" s="11">
        <f t="shared" si="96"/>
        <v>0</v>
      </c>
      <c r="S150" s="11">
        <f t="shared" si="91"/>
        <v>43</v>
      </c>
      <c r="T150" s="5">
        <f t="shared" si="97"/>
        <v>2.263157894736842</v>
      </c>
      <c r="U150" s="5">
        <f t="shared" si="98"/>
        <v>0.44186046511627908</v>
      </c>
    </row>
    <row r="151" spans="3:21">
      <c r="C151" s="8"/>
      <c r="D151" s="8"/>
      <c r="E151" s="8"/>
      <c r="F151" s="8"/>
      <c r="G151" s="8"/>
      <c r="N151" s="11">
        <f t="shared" si="92"/>
        <v>8</v>
      </c>
      <c r="O151" s="11">
        <f t="shared" si="93"/>
        <v>16</v>
      </c>
      <c r="P151" s="11">
        <f t="shared" si="94"/>
        <v>0</v>
      </c>
      <c r="Q151" s="11">
        <f t="shared" si="95"/>
        <v>0</v>
      </c>
      <c r="R151" s="11">
        <f t="shared" si="96"/>
        <v>0</v>
      </c>
      <c r="S151" s="11">
        <f t="shared" si="91"/>
        <v>24</v>
      </c>
      <c r="T151" s="5">
        <f t="shared" si="97"/>
        <v>1.5</v>
      </c>
      <c r="U151" s="5">
        <f t="shared" si="98"/>
        <v>0.66666666666666663</v>
      </c>
    </row>
    <row r="152" spans="3:21">
      <c r="C152" s="6"/>
      <c r="D152" s="6"/>
      <c r="E152" s="6"/>
      <c r="F152" s="6"/>
      <c r="G152" s="6"/>
      <c r="N152" s="11">
        <f t="shared" si="92"/>
        <v>6</v>
      </c>
      <c r="O152" s="11">
        <f t="shared" si="93"/>
        <v>26</v>
      </c>
      <c r="P152" s="11">
        <f t="shared" si="94"/>
        <v>0</v>
      </c>
      <c r="Q152" s="11">
        <f t="shared" si="95"/>
        <v>0</v>
      </c>
      <c r="R152" s="11">
        <f t="shared" si="96"/>
        <v>0</v>
      </c>
      <c r="S152" s="11">
        <f t="shared" si="91"/>
        <v>32</v>
      </c>
      <c r="T152" s="5">
        <f t="shared" si="97"/>
        <v>1.6842105263157894</v>
      </c>
      <c r="U152" s="5">
        <f t="shared" si="98"/>
        <v>0.59375</v>
      </c>
    </row>
    <row r="153" spans="3:21">
      <c r="C153" s="6"/>
      <c r="D153" s="6"/>
      <c r="E153" s="6"/>
      <c r="F153" s="6"/>
      <c r="G153" s="6"/>
      <c r="N153" s="11">
        <f t="shared" si="92"/>
        <v>4</v>
      </c>
      <c r="O153" s="11">
        <f t="shared" si="93"/>
        <v>32</v>
      </c>
      <c r="P153" s="11">
        <f t="shared" si="94"/>
        <v>0</v>
      </c>
      <c r="Q153" s="11">
        <f t="shared" si="95"/>
        <v>0</v>
      </c>
      <c r="R153" s="11">
        <f t="shared" si="96"/>
        <v>0</v>
      </c>
      <c r="S153" s="11">
        <f t="shared" si="91"/>
        <v>36</v>
      </c>
      <c r="T153" s="5">
        <f t="shared" si="97"/>
        <v>1.8</v>
      </c>
      <c r="U153" s="5">
        <f t="shared" si="98"/>
        <v>0.55555555555555558</v>
      </c>
    </row>
    <row r="154" spans="3:21">
      <c r="N154" s="11">
        <f t="shared" si="92"/>
        <v>6</v>
      </c>
      <c r="O154" s="11">
        <f t="shared" si="93"/>
        <v>20</v>
      </c>
      <c r="P154" s="11">
        <f t="shared" si="94"/>
        <v>0</v>
      </c>
      <c r="Q154" s="11">
        <f t="shared" si="95"/>
        <v>0</v>
      </c>
      <c r="R154" s="11">
        <f t="shared" si="96"/>
        <v>0</v>
      </c>
      <c r="S154" s="11">
        <f t="shared" si="91"/>
        <v>26</v>
      </c>
      <c r="T154" s="5">
        <f t="shared" si="97"/>
        <v>1.625</v>
      </c>
      <c r="U154" s="5">
        <f t="shared" si="98"/>
        <v>0.61538461538461542</v>
      </c>
    </row>
    <row r="155" spans="3:21">
      <c r="N155" s="11">
        <f t="shared" si="92"/>
        <v>3</v>
      </c>
      <c r="O155" s="11">
        <f t="shared" si="93"/>
        <v>22</v>
      </c>
      <c r="P155" s="11">
        <f t="shared" si="94"/>
        <v>3</v>
      </c>
      <c r="Q155" s="11">
        <f t="shared" si="95"/>
        <v>0</v>
      </c>
      <c r="R155" s="11">
        <f t="shared" si="96"/>
        <v>0</v>
      </c>
      <c r="S155" s="11">
        <f t="shared" si="91"/>
        <v>28</v>
      </c>
      <c r="T155" s="5">
        <f t="shared" si="97"/>
        <v>1.8666666666666667</v>
      </c>
      <c r="U155" s="5">
        <f t="shared" si="98"/>
        <v>0.5357142857142857</v>
      </c>
    </row>
    <row r="156" spans="3:21">
      <c r="R156" s="5" t="s">
        <v>44</v>
      </c>
      <c r="S156" s="10">
        <f>AVERAGE(S146:S155)</f>
        <v>31.7</v>
      </c>
      <c r="T156" s="10">
        <f t="shared" ref="T156:U156" si="99">AVERAGE(T146:T155)</f>
        <v>1.8106445648434815</v>
      </c>
      <c r="U156" s="10">
        <f t="shared" si="99"/>
        <v>0.56173252907459115</v>
      </c>
    </row>
    <row r="157" spans="3:21">
      <c r="R157" s="5" t="s">
        <v>43</v>
      </c>
      <c r="S157" s="10">
        <f>STDEV(S146:S155)</f>
        <v>5.5587768438749219</v>
      </c>
      <c r="T157" s="10">
        <f t="shared" ref="T157:U157" si="100">STDEV(T146:T155)</f>
        <v>0.25518294546599246</v>
      </c>
      <c r="U157" s="10">
        <f t="shared" si="100"/>
        <v>7.5083836700687911E-2</v>
      </c>
    </row>
    <row r="158" spans="3:21">
      <c r="R158" s="5" t="s">
        <v>42</v>
      </c>
      <c r="S158" s="10">
        <f>CONFIDENCE(0.5,S157,10)</f>
        <v>1.18564478130656</v>
      </c>
      <c r="T158" s="10">
        <f t="shared" ref="T158:U158" si="101">CONFIDENCE(0.5,T157,10)</f>
        <v>5.4428579536084411E-2</v>
      </c>
      <c r="U158" s="10">
        <f t="shared" si="101"/>
        <v>1.6014810747932175E-2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7:AF63"/>
  <sheetViews>
    <sheetView topLeftCell="C1" workbookViewId="0">
      <selection activeCell="AF15" sqref="AF15"/>
    </sheetView>
  </sheetViews>
  <sheetFormatPr baseColWidth="10" defaultColWidth="9.140625" defaultRowHeight="15"/>
  <cols>
    <col min="1" max="16384" width="9.140625" style="5"/>
  </cols>
  <sheetData>
    <row r="7" spans="1:32">
      <c r="C7" s="12" t="s">
        <v>64</v>
      </c>
    </row>
    <row r="8" spans="1:32">
      <c r="G8" s="9" t="s">
        <v>65</v>
      </c>
      <c r="N8" s="9" t="s">
        <v>66</v>
      </c>
      <c r="Y8" s="9" t="s">
        <v>67</v>
      </c>
    </row>
    <row r="10" spans="1:32"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M10" t="s">
        <v>18</v>
      </c>
      <c r="N10" t="s">
        <v>19</v>
      </c>
      <c r="O10" t="s">
        <v>20</v>
      </c>
      <c r="P10" t="s">
        <v>21</v>
      </c>
      <c r="Q10" t="s">
        <v>22</v>
      </c>
      <c r="R10" t="s">
        <v>23</v>
      </c>
      <c r="S10" t="s">
        <v>24</v>
      </c>
      <c r="T10" t="s">
        <v>25</v>
      </c>
      <c r="U10" t="s">
        <v>26</v>
      </c>
      <c r="X10" t="s">
        <v>18</v>
      </c>
      <c r="Y10" t="s">
        <v>19</v>
      </c>
      <c r="Z10" t="s">
        <v>20</v>
      </c>
      <c r="AA10" t="s">
        <v>21</v>
      </c>
      <c r="AB10" t="s">
        <v>22</v>
      </c>
      <c r="AC10" t="s">
        <v>23</v>
      </c>
      <c r="AD10" t="s">
        <v>24</v>
      </c>
      <c r="AE10" t="s">
        <v>25</v>
      </c>
      <c r="AF10" t="s">
        <v>26</v>
      </c>
    </row>
    <row r="11" spans="1:32">
      <c r="A11" s="5" t="s">
        <v>44</v>
      </c>
      <c r="B11" s="5">
        <v>86.5</v>
      </c>
      <c r="C11" s="5">
        <v>88</v>
      </c>
      <c r="D11" s="5">
        <v>89</v>
      </c>
      <c r="E11" s="5">
        <v>92.5</v>
      </c>
      <c r="F11" s="5">
        <v>90.5</v>
      </c>
      <c r="G11" s="5">
        <v>90.5</v>
      </c>
      <c r="H11" s="5">
        <v>86.5</v>
      </c>
      <c r="I11" s="5">
        <v>90</v>
      </c>
      <c r="J11" s="5">
        <v>87.5</v>
      </c>
      <c r="L11" s="5" t="s">
        <v>44</v>
      </c>
      <c r="M11" s="6">
        <v>15.445000000000002</v>
      </c>
      <c r="N11" s="6">
        <v>17.259999999999998</v>
      </c>
      <c r="O11" s="6">
        <v>18.880000000000003</v>
      </c>
      <c r="P11" s="6">
        <v>18.184999999999999</v>
      </c>
      <c r="Q11" s="6">
        <v>18.095000000000002</v>
      </c>
      <c r="R11" s="6">
        <v>18.074999999999999</v>
      </c>
      <c r="S11" s="6">
        <v>16.8</v>
      </c>
      <c r="T11" s="6">
        <v>16.595000000000002</v>
      </c>
      <c r="U11" s="6">
        <v>17.685000000000002</v>
      </c>
      <c r="W11" s="5" t="s">
        <v>44</v>
      </c>
      <c r="X11" s="5">
        <v>1338.1</v>
      </c>
      <c r="Y11" s="5">
        <v>1509.75</v>
      </c>
      <c r="Z11" s="5">
        <v>1679</v>
      </c>
      <c r="AA11" s="5">
        <v>1677.325</v>
      </c>
      <c r="AB11" s="5">
        <v>1638.5250000000001</v>
      </c>
      <c r="AC11" s="5">
        <v>1639.85</v>
      </c>
      <c r="AD11" s="5">
        <v>1453.0250000000001</v>
      </c>
      <c r="AE11" s="5">
        <v>1492.375</v>
      </c>
      <c r="AF11" s="5">
        <v>1550.9</v>
      </c>
    </row>
    <row r="12" spans="1:32">
      <c r="A12" s="5" t="s">
        <v>42</v>
      </c>
      <c r="B12" s="5">
        <v>0.85106208566173258</v>
      </c>
      <c r="C12" s="5">
        <v>1.2571020124809993</v>
      </c>
      <c r="D12" s="5">
        <v>0.83329265316219159</v>
      </c>
      <c r="E12" s="5">
        <v>1.0523359872028122</v>
      </c>
      <c r="F12" s="5">
        <v>1.2208666537641761</v>
      </c>
      <c r="G12" s="5">
        <v>1.1185147131704725</v>
      </c>
      <c r="H12" s="5">
        <v>0.98170611505959882</v>
      </c>
      <c r="I12" s="5">
        <v>0.59929986988298922</v>
      </c>
      <c r="J12" s="5">
        <v>1.2594806371481624</v>
      </c>
      <c r="L12" s="5" t="s">
        <v>42</v>
      </c>
      <c r="M12" s="6">
        <v>0.2861398007090778</v>
      </c>
      <c r="N12" s="6">
        <v>0.40182598195215857</v>
      </c>
      <c r="O12" s="6">
        <v>0.29443458870991057</v>
      </c>
      <c r="P12" s="6">
        <v>0.32252041384169505</v>
      </c>
      <c r="Q12" s="6">
        <v>0.26817023005124624</v>
      </c>
      <c r="R12" s="6">
        <v>0.4560162720862066</v>
      </c>
      <c r="S12" s="6">
        <v>0.2365020846027307</v>
      </c>
      <c r="T12" s="6">
        <v>0.3732849300420692</v>
      </c>
      <c r="U12" s="6">
        <v>0.27879899729511565</v>
      </c>
      <c r="W12" s="5" t="s">
        <v>42</v>
      </c>
      <c r="X12" s="5">
        <v>30.674432683844636</v>
      </c>
      <c r="Y12" s="5">
        <v>32.255034058666681</v>
      </c>
      <c r="Z12" s="5">
        <v>28.520839688707103</v>
      </c>
      <c r="AA12" s="5">
        <v>30.073980488210413</v>
      </c>
      <c r="AB12" s="5">
        <v>34.083126173395456</v>
      </c>
      <c r="AC12" s="5">
        <v>50.726471803931105</v>
      </c>
      <c r="AD12" s="5">
        <v>26.246625852513819</v>
      </c>
      <c r="AE12" s="5">
        <v>34.00189200688083</v>
      </c>
      <c r="AF12" s="5">
        <v>37.291685013828648</v>
      </c>
    </row>
    <row r="16" spans="1:32">
      <c r="N16" s="7"/>
    </row>
    <row r="17" spans="13:29">
      <c r="M17" s="6"/>
      <c r="N17" s="6"/>
      <c r="O17" s="6"/>
      <c r="P17" s="6"/>
      <c r="Q17" s="6"/>
      <c r="Y17" s="6"/>
      <c r="Z17" s="6"/>
      <c r="AA17" s="6"/>
      <c r="AB17" s="6"/>
      <c r="AC17" s="6"/>
    </row>
    <row r="18" spans="13:29">
      <c r="M18" s="6"/>
      <c r="N18" s="6"/>
      <c r="O18" s="6"/>
      <c r="P18" s="6"/>
      <c r="Q18" s="6"/>
      <c r="Y18" s="6"/>
      <c r="Z18" s="6"/>
      <c r="AA18" s="6"/>
      <c r="AB18" s="6"/>
      <c r="AC18" s="6"/>
    </row>
    <row r="19" spans="13:29">
      <c r="M19" s="6"/>
      <c r="N19" s="6"/>
      <c r="O19" s="6"/>
      <c r="P19" s="6"/>
      <c r="Q19" s="6"/>
      <c r="Y19" s="6"/>
      <c r="Z19" s="6"/>
      <c r="AA19" s="6"/>
      <c r="AB19" s="6"/>
      <c r="AC19" s="6"/>
    </row>
    <row r="39" spans="3:31">
      <c r="D39" s="5" t="s">
        <v>74</v>
      </c>
      <c r="N39" s="5" t="s">
        <v>66</v>
      </c>
      <c r="W39" s="9" t="s">
        <v>67</v>
      </c>
    </row>
    <row r="40" spans="3:31"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 t="s">
        <v>23</v>
      </c>
      <c r="I40" t="s">
        <v>24</v>
      </c>
      <c r="J40" t="s">
        <v>25</v>
      </c>
      <c r="K40" t="s">
        <v>26</v>
      </c>
      <c r="M40" t="s">
        <v>18</v>
      </c>
      <c r="N40" t="s">
        <v>19</v>
      </c>
      <c r="O40" t="s">
        <v>20</v>
      </c>
      <c r="P40" t="s">
        <v>21</v>
      </c>
      <c r="Q40" t="s">
        <v>22</v>
      </c>
      <c r="R40" t="s">
        <v>23</v>
      </c>
      <c r="S40" t="s">
        <v>24</v>
      </c>
      <c r="T40" t="s">
        <v>25</v>
      </c>
      <c r="U40" t="s">
        <v>26</v>
      </c>
      <c r="W40" t="s">
        <v>18</v>
      </c>
      <c r="X40" t="s">
        <v>19</v>
      </c>
      <c r="Y40" t="s">
        <v>20</v>
      </c>
      <c r="Z40" t="s">
        <v>21</v>
      </c>
      <c r="AA40" t="s">
        <v>22</v>
      </c>
      <c r="AB40" t="s">
        <v>23</v>
      </c>
      <c r="AC40" t="s">
        <v>24</v>
      </c>
      <c r="AD40" t="s">
        <v>25</v>
      </c>
      <c r="AE40" t="s">
        <v>26</v>
      </c>
    </row>
    <row r="41" spans="3:31">
      <c r="C41" s="5">
        <v>75</v>
      </c>
      <c r="D41" s="5">
        <v>85</v>
      </c>
      <c r="E41" s="5">
        <v>90</v>
      </c>
      <c r="F41" s="5">
        <v>100</v>
      </c>
      <c r="G41" s="5">
        <v>90</v>
      </c>
      <c r="H41" s="5">
        <v>85</v>
      </c>
      <c r="I41" s="5">
        <v>85</v>
      </c>
      <c r="J41" s="5">
        <v>95</v>
      </c>
      <c r="K41" s="5">
        <v>90</v>
      </c>
      <c r="M41">
        <v>14.9</v>
      </c>
      <c r="N41">
        <v>17.8</v>
      </c>
      <c r="O41">
        <v>19.3</v>
      </c>
      <c r="P41">
        <v>15.7</v>
      </c>
      <c r="Q41">
        <v>18.899999999999999</v>
      </c>
      <c r="R41">
        <v>15.8</v>
      </c>
      <c r="S41">
        <v>17</v>
      </c>
      <c r="T41">
        <v>16.8</v>
      </c>
      <c r="U41">
        <v>18.3</v>
      </c>
      <c r="W41" s="5">
        <f>C41*M41</f>
        <v>1117.5</v>
      </c>
      <c r="X41" s="5">
        <f>D41*N41</f>
        <v>1513</v>
      </c>
      <c r="Y41" s="5">
        <f t="shared" ref="Y41:AE56" si="0">E41*O41</f>
        <v>1737</v>
      </c>
      <c r="Z41" s="5">
        <f t="shared" si="0"/>
        <v>1570</v>
      </c>
      <c r="AA41" s="5">
        <f t="shared" si="0"/>
        <v>1700.9999999999998</v>
      </c>
      <c r="AB41" s="5">
        <f>H41*R41</f>
        <v>1343</v>
      </c>
      <c r="AC41" s="5">
        <f t="shared" si="0"/>
        <v>1445</v>
      </c>
      <c r="AD41" s="5">
        <f t="shared" si="0"/>
        <v>1596</v>
      </c>
      <c r="AE41" s="5">
        <f t="shared" si="0"/>
        <v>1647</v>
      </c>
    </row>
    <row r="42" spans="3:31">
      <c r="C42" s="5">
        <v>85</v>
      </c>
      <c r="D42" s="5">
        <v>95</v>
      </c>
      <c r="E42" s="5">
        <v>80</v>
      </c>
      <c r="F42" s="5">
        <v>100</v>
      </c>
      <c r="G42" s="5">
        <v>100</v>
      </c>
      <c r="H42" s="5">
        <v>85</v>
      </c>
      <c r="I42" s="5">
        <v>85</v>
      </c>
      <c r="J42" s="5">
        <v>90</v>
      </c>
      <c r="K42" s="5">
        <v>85</v>
      </c>
      <c r="M42">
        <v>14.5</v>
      </c>
      <c r="N42">
        <v>16</v>
      </c>
      <c r="O42">
        <v>21</v>
      </c>
      <c r="P42">
        <v>17.8</v>
      </c>
      <c r="Q42">
        <v>16.399999999999999</v>
      </c>
      <c r="R42">
        <v>17.100000000000001</v>
      </c>
      <c r="S42">
        <v>16.399999999999999</v>
      </c>
      <c r="T42">
        <v>15.4</v>
      </c>
      <c r="U42">
        <v>17.600000000000001</v>
      </c>
      <c r="W42" s="5">
        <f t="shared" ref="W42:W60" si="1">C42*M42</f>
        <v>1232.5</v>
      </c>
      <c r="X42" s="5">
        <f t="shared" ref="X42:AA60" si="2">D42*N42</f>
        <v>1520</v>
      </c>
      <c r="Y42" s="5">
        <f t="shared" si="0"/>
        <v>1680</v>
      </c>
      <c r="Z42" s="5">
        <f t="shared" si="0"/>
        <v>1780</v>
      </c>
      <c r="AA42" s="5">
        <f t="shared" si="0"/>
        <v>1639.9999999999998</v>
      </c>
      <c r="AB42" s="5">
        <f t="shared" ref="AB42:AE60" si="3">H42*R42</f>
        <v>1453.5000000000002</v>
      </c>
      <c r="AC42" s="5">
        <f t="shared" si="0"/>
        <v>1393.9999999999998</v>
      </c>
      <c r="AD42" s="5">
        <f t="shared" si="0"/>
        <v>1386</v>
      </c>
      <c r="AE42" s="5">
        <f t="shared" si="0"/>
        <v>1496.0000000000002</v>
      </c>
    </row>
    <row r="43" spans="3:31">
      <c r="C43" s="5">
        <v>90</v>
      </c>
      <c r="D43" s="5">
        <v>90</v>
      </c>
      <c r="E43" s="5">
        <v>95</v>
      </c>
      <c r="F43" s="5">
        <v>95</v>
      </c>
      <c r="G43" s="5">
        <v>95</v>
      </c>
      <c r="H43" s="5">
        <v>100</v>
      </c>
      <c r="I43" s="5">
        <v>90</v>
      </c>
      <c r="J43" s="5">
        <v>90</v>
      </c>
      <c r="K43" s="5">
        <v>80</v>
      </c>
      <c r="M43">
        <v>16.899999999999999</v>
      </c>
      <c r="N43">
        <v>17</v>
      </c>
      <c r="O43">
        <v>19.7</v>
      </c>
      <c r="P43">
        <v>15.5</v>
      </c>
      <c r="Q43">
        <v>16.7</v>
      </c>
      <c r="R43">
        <v>16.600000000000001</v>
      </c>
      <c r="S43">
        <v>19.100000000000001</v>
      </c>
      <c r="T43">
        <v>16.5</v>
      </c>
      <c r="U43">
        <v>14.9</v>
      </c>
      <c r="W43" s="5">
        <f t="shared" si="1"/>
        <v>1520.9999999999998</v>
      </c>
      <c r="X43" s="5">
        <f t="shared" si="2"/>
        <v>1530</v>
      </c>
      <c r="Y43" s="5">
        <f t="shared" si="0"/>
        <v>1871.5</v>
      </c>
      <c r="Z43" s="5">
        <f t="shared" si="0"/>
        <v>1472.5</v>
      </c>
      <c r="AA43" s="5">
        <f t="shared" si="0"/>
        <v>1586.5</v>
      </c>
      <c r="AB43" s="5">
        <f t="shared" si="3"/>
        <v>1660.0000000000002</v>
      </c>
      <c r="AC43" s="5">
        <f t="shared" si="0"/>
        <v>1719.0000000000002</v>
      </c>
      <c r="AD43" s="5">
        <f t="shared" si="0"/>
        <v>1485</v>
      </c>
      <c r="AE43" s="5">
        <f t="shared" si="0"/>
        <v>1192</v>
      </c>
    </row>
    <row r="44" spans="3:31">
      <c r="C44" s="5">
        <v>90</v>
      </c>
      <c r="D44" s="5">
        <v>85</v>
      </c>
      <c r="E44" s="5">
        <v>90</v>
      </c>
      <c r="F44" s="5">
        <v>95</v>
      </c>
      <c r="G44" s="5">
        <v>75</v>
      </c>
      <c r="H44" s="5">
        <v>75</v>
      </c>
      <c r="I44" s="5">
        <v>80</v>
      </c>
      <c r="J44" s="5">
        <v>90</v>
      </c>
      <c r="K44" s="5">
        <v>95</v>
      </c>
      <c r="M44">
        <v>14.9</v>
      </c>
      <c r="N44">
        <v>16.399999999999999</v>
      </c>
      <c r="O44">
        <v>17.399999999999999</v>
      </c>
      <c r="P44">
        <v>19.2</v>
      </c>
      <c r="Q44">
        <v>19.399999999999999</v>
      </c>
      <c r="R44">
        <v>18.7</v>
      </c>
      <c r="S44">
        <v>15.6</v>
      </c>
      <c r="T44">
        <v>18.8</v>
      </c>
      <c r="U44">
        <v>17.5</v>
      </c>
      <c r="W44" s="5">
        <f t="shared" si="1"/>
        <v>1341</v>
      </c>
      <c r="X44" s="5">
        <f t="shared" si="2"/>
        <v>1393.9999999999998</v>
      </c>
      <c r="Y44" s="5">
        <f t="shared" si="0"/>
        <v>1565.9999999999998</v>
      </c>
      <c r="Z44" s="5">
        <f t="shared" si="0"/>
        <v>1824</v>
      </c>
      <c r="AA44" s="5">
        <f t="shared" si="0"/>
        <v>1455</v>
      </c>
      <c r="AB44" s="5">
        <f t="shared" si="3"/>
        <v>1402.5</v>
      </c>
      <c r="AC44" s="5">
        <f t="shared" si="0"/>
        <v>1248</v>
      </c>
      <c r="AD44" s="5">
        <f t="shared" si="0"/>
        <v>1692</v>
      </c>
      <c r="AE44" s="5">
        <f t="shared" si="0"/>
        <v>1662.5</v>
      </c>
    </row>
    <row r="45" spans="3:31">
      <c r="C45" s="5">
        <v>90</v>
      </c>
      <c r="D45" s="5">
        <v>100</v>
      </c>
      <c r="E45" s="5">
        <v>95</v>
      </c>
      <c r="F45" s="5">
        <v>90</v>
      </c>
      <c r="G45" s="5">
        <v>100</v>
      </c>
      <c r="H45" s="5">
        <v>90</v>
      </c>
      <c r="I45" s="5">
        <v>95</v>
      </c>
      <c r="J45" s="5">
        <v>95</v>
      </c>
      <c r="K45" s="5">
        <v>95</v>
      </c>
      <c r="M45">
        <v>16.899999999999999</v>
      </c>
      <c r="N45">
        <v>14.1</v>
      </c>
      <c r="O45">
        <v>19.7</v>
      </c>
      <c r="P45">
        <v>17.600000000000001</v>
      </c>
      <c r="Q45">
        <v>17.7</v>
      </c>
      <c r="R45">
        <v>18.7</v>
      </c>
      <c r="S45">
        <v>17</v>
      </c>
      <c r="T45">
        <v>16.3</v>
      </c>
      <c r="U45">
        <v>19.899999999999999</v>
      </c>
      <c r="W45" s="5">
        <f t="shared" si="1"/>
        <v>1520.9999999999998</v>
      </c>
      <c r="X45" s="5">
        <f t="shared" si="2"/>
        <v>1410</v>
      </c>
      <c r="Y45" s="5">
        <f t="shared" si="0"/>
        <v>1871.5</v>
      </c>
      <c r="Z45" s="5">
        <f t="shared" si="0"/>
        <v>1584.0000000000002</v>
      </c>
      <c r="AA45" s="5">
        <f t="shared" si="0"/>
        <v>1770</v>
      </c>
      <c r="AB45" s="5">
        <f t="shared" si="3"/>
        <v>1683</v>
      </c>
      <c r="AC45" s="5">
        <f t="shared" si="0"/>
        <v>1615</v>
      </c>
      <c r="AD45" s="5">
        <f t="shared" si="0"/>
        <v>1548.5</v>
      </c>
      <c r="AE45" s="5">
        <f t="shared" si="0"/>
        <v>1890.4999999999998</v>
      </c>
    </row>
    <row r="46" spans="3:31">
      <c r="C46" s="5">
        <v>75</v>
      </c>
      <c r="D46" s="5">
        <v>85</v>
      </c>
      <c r="E46" s="5">
        <v>90</v>
      </c>
      <c r="F46" s="5">
        <v>100</v>
      </c>
      <c r="G46" s="5">
        <v>90</v>
      </c>
      <c r="H46" s="5">
        <v>85</v>
      </c>
      <c r="I46" s="5">
        <v>85</v>
      </c>
      <c r="J46" s="5">
        <v>95</v>
      </c>
      <c r="K46" s="5">
        <v>90</v>
      </c>
      <c r="M46">
        <v>16</v>
      </c>
      <c r="N46">
        <v>17.600000000000001</v>
      </c>
      <c r="O46">
        <v>16</v>
      </c>
      <c r="P46">
        <v>16.600000000000001</v>
      </c>
      <c r="Q46">
        <v>19.899999999999999</v>
      </c>
      <c r="R46">
        <v>16.2</v>
      </c>
      <c r="S46">
        <v>15.1</v>
      </c>
      <c r="T46">
        <v>15.3</v>
      </c>
      <c r="U46">
        <v>20.3</v>
      </c>
      <c r="W46" s="5">
        <f t="shared" si="1"/>
        <v>1200</v>
      </c>
      <c r="X46" s="5">
        <f t="shared" si="2"/>
        <v>1496.0000000000002</v>
      </c>
      <c r="Y46" s="5">
        <f t="shared" si="0"/>
        <v>1440</v>
      </c>
      <c r="Z46" s="5">
        <f t="shared" si="0"/>
        <v>1660.0000000000002</v>
      </c>
      <c r="AA46" s="5">
        <f t="shared" si="0"/>
        <v>1790.9999999999998</v>
      </c>
      <c r="AB46" s="5">
        <f t="shared" si="3"/>
        <v>1377</v>
      </c>
      <c r="AC46" s="5">
        <f t="shared" si="0"/>
        <v>1283.5</v>
      </c>
      <c r="AD46" s="5">
        <f t="shared" si="0"/>
        <v>1453.5</v>
      </c>
      <c r="AE46" s="5">
        <f t="shared" si="0"/>
        <v>1827</v>
      </c>
    </row>
    <row r="47" spans="3:31">
      <c r="C47" s="5">
        <v>85</v>
      </c>
      <c r="D47" s="5">
        <v>95</v>
      </c>
      <c r="E47" s="5">
        <v>80</v>
      </c>
      <c r="F47" s="5">
        <v>100</v>
      </c>
      <c r="G47" s="5">
        <v>100</v>
      </c>
      <c r="H47" s="5">
        <v>85</v>
      </c>
      <c r="I47" s="5">
        <v>85</v>
      </c>
      <c r="J47" s="5">
        <v>90</v>
      </c>
      <c r="K47" s="5">
        <v>85</v>
      </c>
      <c r="M47">
        <v>16</v>
      </c>
      <c r="N47">
        <v>13</v>
      </c>
      <c r="O47">
        <v>17.7</v>
      </c>
      <c r="P47">
        <v>16.5</v>
      </c>
      <c r="Q47">
        <v>20.6</v>
      </c>
      <c r="R47">
        <v>18.2</v>
      </c>
      <c r="S47">
        <v>14.4</v>
      </c>
      <c r="T47">
        <v>19</v>
      </c>
      <c r="U47">
        <v>17.100000000000001</v>
      </c>
      <c r="W47" s="5">
        <f t="shared" si="1"/>
        <v>1360</v>
      </c>
      <c r="X47" s="5">
        <f t="shared" si="2"/>
        <v>1235</v>
      </c>
      <c r="Y47" s="5">
        <f t="shared" si="0"/>
        <v>1416</v>
      </c>
      <c r="Z47" s="5">
        <f t="shared" si="0"/>
        <v>1650</v>
      </c>
      <c r="AA47" s="5">
        <f t="shared" si="0"/>
        <v>2060</v>
      </c>
      <c r="AB47" s="5">
        <f t="shared" si="3"/>
        <v>1547</v>
      </c>
      <c r="AC47" s="5">
        <f t="shared" si="0"/>
        <v>1224</v>
      </c>
      <c r="AD47" s="5">
        <f t="shared" si="0"/>
        <v>1710</v>
      </c>
      <c r="AE47" s="5">
        <f t="shared" si="0"/>
        <v>1453.5000000000002</v>
      </c>
    </row>
    <row r="48" spans="3:31">
      <c r="C48" s="5">
        <v>90</v>
      </c>
      <c r="D48" s="5">
        <v>90</v>
      </c>
      <c r="E48" s="5">
        <v>95</v>
      </c>
      <c r="F48" s="5">
        <v>95</v>
      </c>
      <c r="G48" s="5">
        <v>95</v>
      </c>
      <c r="H48" s="5">
        <v>100</v>
      </c>
      <c r="I48" s="5">
        <v>90</v>
      </c>
      <c r="J48" s="5">
        <v>90</v>
      </c>
      <c r="K48" s="5">
        <v>80</v>
      </c>
      <c r="M48">
        <v>17.100000000000001</v>
      </c>
      <c r="N48">
        <v>19</v>
      </c>
      <c r="O48">
        <v>17.2</v>
      </c>
      <c r="P48">
        <v>13.6</v>
      </c>
      <c r="Q48">
        <v>19.3</v>
      </c>
      <c r="R48">
        <v>16.399999999999999</v>
      </c>
      <c r="S48">
        <v>15.4</v>
      </c>
      <c r="T48">
        <v>17.7</v>
      </c>
      <c r="U48">
        <v>19.7</v>
      </c>
      <c r="W48" s="5">
        <f t="shared" si="1"/>
        <v>1539.0000000000002</v>
      </c>
      <c r="X48" s="5">
        <f t="shared" si="2"/>
        <v>1710</v>
      </c>
      <c r="Y48" s="5">
        <f t="shared" si="0"/>
        <v>1634</v>
      </c>
      <c r="Z48" s="5">
        <f t="shared" si="0"/>
        <v>1292</v>
      </c>
      <c r="AA48" s="5">
        <f t="shared" si="0"/>
        <v>1833.5</v>
      </c>
      <c r="AB48" s="5">
        <f t="shared" si="3"/>
        <v>1639.9999999999998</v>
      </c>
      <c r="AC48" s="5">
        <f t="shared" si="0"/>
        <v>1386</v>
      </c>
      <c r="AD48" s="5">
        <f t="shared" si="0"/>
        <v>1593</v>
      </c>
      <c r="AE48" s="5">
        <f t="shared" si="0"/>
        <v>1576</v>
      </c>
    </row>
    <row r="49" spans="2:31">
      <c r="C49" s="5">
        <v>90</v>
      </c>
      <c r="D49" s="5">
        <v>85</v>
      </c>
      <c r="E49" s="5">
        <v>90</v>
      </c>
      <c r="F49" s="5">
        <v>95</v>
      </c>
      <c r="G49" s="5">
        <v>75</v>
      </c>
      <c r="H49" s="5">
        <v>75</v>
      </c>
      <c r="I49" s="5">
        <v>80</v>
      </c>
      <c r="J49" s="5">
        <v>90</v>
      </c>
      <c r="K49" s="5">
        <v>95</v>
      </c>
      <c r="M49">
        <v>14.5</v>
      </c>
      <c r="N49">
        <v>18.5</v>
      </c>
      <c r="O49">
        <v>18.8</v>
      </c>
      <c r="P49">
        <v>19.2</v>
      </c>
      <c r="Q49">
        <v>17.8</v>
      </c>
      <c r="R49">
        <v>17</v>
      </c>
      <c r="S49">
        <v>15.3</v>
      </c>
      <c r="T49">
        <v>14.1</v>
      </c>
      <c r="U49">
        <v>17.399999999999999</v>
      </c>
      <c r="W49" s="5">
        <f t="shared" si="1"/>
        <v>1305</v>
      </c>
      <c r="X49" s="5">
        <f t="shared" si="2"/>
        <v>1572.5</v>
      </c>
      <c r="Y49" s="5">
        <f t="shared" si="0"/>
        <v>1692</v>
      </c>
      <c r="Z49" s="5">
        <f t="shared" si="0"/>
        <v>1824</v>
      </c>
      <c r="AA49" s="5">
        <f t="shared" si="0"/>
        <v>1335</v>
      </c>
      <c r="AB49" s="5">
        <f t="shared" si="3"/>
        <v>1275</v>
      </c>
      <c r="AC49" s="5">
        <f t="shared" si="0"/>
        <v>1224</v>
      </c>
      <c r="AD49" s="5">
        <f t="shared" si="0"/>
        <v>1269</v>
      </c>
      <c r="AE49" s="5">
        <f t="shared" si="0"/>
        <v>1652.9999999999998</v>
      </c>
    </row>
    <row r="50" spans="2:31">
      <c r="C50" s="5">
        <v>90</v>
      </c>
      <c r="D50" s="5">
        <v>100</v>
      </c>
      <c r="E50" s="5">
        <v>95</v>
      </c>
      <c r="F50" s="5">
        <v>90</v>
      </c>
      <c r="G50" s="5">
        <v>100</v>
      </c>
      <c r="H50" s="5">
        <v>90</v>
      </c>
      <c r="I50" s="5">
        <v>95</v>
      </c>
      <c r="J50" s="5">
        <v>95</v>
      </c>
      <c r="K50" s="5">
        <v>95</v>
      </c>
      <c r="M50">
        <v>15.6</v>
      </c>
      <c r="N50">
        <v>13.4</v>
      </c>
      <c r="O50">
        <v>17.5</v>
      </c>
      <c r="P50">
        <v>17.3</v>
      </c>
      <c r="Q50">
        <v>18</v>
      </c>
      <c r="R50">
        <v>16.399999999999999</v>
      </c>
      <c r="S50">
        <v>15.5</v>
      </c>
      <c r="T50">
        <v>19.899999999999999</v>
      </c>
      <c r="U50">
        <v>20.5</v>
      </c>
      <c r="W50" s="5">
        <f t="shared" si="1"/>
        <v>1404</v>
      </c>
      <c r="X50" s="5">
        <f t="shared" si="2"/>
        <v>1340</v>
      </c>
      <c r="Y50" s="5">
        <f t="shared" si="0"/>
        <v>1662.5</v>
      </c>
      <c r="Z50" s="5">
        <f t="shared" si="0"/>
        <v>1557</v>
      </c>
      <c r="AA50" s="5">
        <f t="shared" si="0"/>
        <v>1800</v>
      </c>
      <c r="AB50" s="5">
        <f t="shared" si="3"/>
        <v>1475.9999999999998</v>
      </c>
      <c r="AC50" s="5">
        <f t="shared" si="0"/>
        <v>1472.5</v>
      </c>
      <c r="AD50" s="5">
        <f t="shared" si="0"/>
        <v>1890.4999999999998</v>
      </c>
      <c r="AE50" s="5">
        <f t="shared" si="0"/>
        <v>1947.5</v>
      </c>
    </row>
    <row r="51" spans="2:31">
      <c r="C51" s="5">
        <v>90</v>
      </c>
      <c r="D51" s="5">
        <v>70</v>
      </c>
      <c r="E51" s="5">
        <v>85</v>
      </c>
      <c r="F51" s="5">
        <v>95</v>
      </c>
      <c r="G51" s="5">
        <v>80</v>
      </c>
      <c r="H51" s="5">
        <v>100</v>
      </c>
      <c r="I51" s="5">
        <v>85</v>
      </c>
      <c r="J51" s="5">
        <v>90</v>
      </c>
      <c r="K51" s="5">
        <v>80</v>
      </c>
      <c r="M51">
        <v>17.3</v>
      </c>
      <c r="N51">
        <v>19.7</v>
      </c>
      <c r="O51">
        <v>21.1</v>
      </c>
      <c r="P51">
        <v>18.2</v>
      </c>
      <c r="Q51">
        <v>16.7</v>
      </c>
      <c r="R51">
        <v>21.8</v>
      </c>
      <c r="S51">
        <v>19.7</v>
      </c>
      <c r="T51">
        <v>16.899999999999999</v>
      </c>
      <c r="U51">
        <v>18.399999999999999</v>
      </c>
      <c r="W51" s="5">
        <f t="shared" si="1"/>
        <v>1557</v>
      </c>
      <c r="X51" s="5">
        <f t="shared" si="2"/>
        <v>1379</v>
      </c>
      <c r="Y51" s="5">
        <f t="shared" si="0"/>
        <v>1793.5000000000002</v>
      </c>
      <c r="Z51" s="5">
        <f t="shared" si="0"/>
        <v>1729</v>
      </c>
      <c r="AA51" s="5">
        <f t="shared" si="0"/>
        <v>1336</v>
      </c>
      <c r="AB51" s="5">
        <f t="shared" si="3"/>
        <v>2180</v>
      </c>
      <c r="AC51" s="5">
        <f t="shared" si="0"/>
        <v>1674.5</v>
      </c>
      <c r="AD51" s="5">
        <f t="shared" si="0"/>
        <v>1520.9999999999998</v>
      </c>
      <c r="AE51" s="5">
        <f t="shared" si="0"/>
        <v>1472</v>
      </c>
    </row>
    <row r="52" spans="2:31">
      <c r="C52" s="5">
        <v>80</v>
      </c>
      <c r="D52" s="5">
        <v>90</v>
      </c>
      <c r="E52" s="5">
        <v>80</v>
      </c>
      <c r="F52" s="5">
        <v>80</v>
      </c>
      <c r="G52" s="5">
        <v>90</v>
      </c>
      <c r="H52" s="5">
        <v>95</v>
      </c>
      <c r="I52" s="5">
        <v>80</v>
      </c>
      <c r="J52" s="5">
        <v>90</v>
      </c>
      <c r="K52" s="5">
        <v>95</v>
      </c>
      <c r="M52">
        <v>16.8</v>
      </c>
      <c r="N52">
        <v>16</v>
      </c>
      <c r="O52">
        <v>16.3</v>
      </c>
      <c r="P52">
        <v>21.3</v>
      </c>
      <c r="Q52">
        <v>16.600000000000001</v>
      </c>
      <c r="R52">
        <v>26.3</v>
      </c>
      <c r="S52">
        <v>18.2</v>
      </c>
      <c r="T52">
        <v>12.3</v>
      </c>
      <c r="U52">
        <v>16.2</v>
      </c>
      <c r="W52" s="5">
        <f t="shared" si="1"/>
        <v>1344</v>
      </c>
      <c r="X52" s="5">
        <f t="shared" si="2"/>
        <v>1440</v>
      </c>
      <c r="Y52" s="5">
        <f t="shared" si="0"/>
        <v>1304</v>
      </c>
      <c r="Z52" s="5">
        <f t="shared" si="0"/>
        <v>1704</v>
      </c>
      <c r="AA52" s="5">
        <f t="shared" si="0"/>
        <v>1494.0000000000002</v>
      </c>
      <c r="AB52" s="5">
        <f t="shared" si="3"/>
        <v>2498.5</v>
      </c>
      <c r="AC52" s="5">
        <f t="shared" si="0"/>
        <v>1456</v>
      </c>
      <c r="AD52" s="5">
        <f t="shared" si="0"/>
        <v>1107</v>
      </c>
      <c r="AE52" s="5">
        <f t="shared" si="0"/>
        <v>1539</v>
      </c>
    </row>
    <row r="53" spans="2:31">
      <c r="C53" s="5">
        <v>95</v>
      </c>
      <c r="D53" s="5">
        <v>80</v>
      </c>
      <c r="E53" s="5">
        <v>95</v>
      </c>
      <c r="F53" s="5">
        <v>100</v>
      </c>
      <c r="G53" s="5">
        <v>95</v>
      </c>
      <c r="H53" s="5">
        <v>90</v>
      </c>
      <c r="I53" s="5">
        <v>85</v>
      </c>
      <c r="J53" s="5">
        <v>90</v>
      </c>
      <c r="K53" s="5">
        <v>100</v>
      </c>
      <c r="M53">
        <v>17.5</v>
      </c>
      <c r="N53">
        <v>16.7</v>
      </c>
      <c r="O53">
        <v>21.2</v>
      </c>
      <c r="P53">
        <v>21.3</v>
      </c>
      <c r="Q53">
        <v>16.399999999999999</v>
      </c>
      <c r="R53">
        <v>20</v>
      </c>
      <c r="S53">
        <v>17.899999999999999</v>
      </c>
      <c r="T53">
        <v>12.4</v>
      </c>
      <c r="U53">
        <v>21</v>
      </c>
      <c r="W53" s="5">
        <f t="shared" si="1"/>
        <v>1662.5</v>
      </c>
      <c r="X53" s="5">
        <f t="shared" si="2"/>
        <v>1336</v>
      </c>
      <c r="Y53" s="5">
        <f t="shared" si="0"/>
        <v>2014</v>
      </c>
      <c r="Z53" s="5">
        <f t="shared" si="0"/>
        <v>2130</v>
      </c>
      <c r="AA53" s="5">
        <f t="shared" si="0"/>
        <v>1557.9999999999998</v>
      </c>
      <c r="AB53" s="5">
        <f t="shared" si="3"/>
        <v>1800</v>
      </c>
      <c r="AC53" s="5">
        <f t="shared" si="0"/>
        <v>1521.4999999999998</v>
      </c>
      <c r="AD53" s="5">
        <f t="shared" si="0"/>
        <v>1116</v>
      </c>
      <c r="AE53" s="5">
        <f t="shared" si="0"/>
        <v>2100</v>
      </c>
    </row>
    <row r="54" spans="2:31">
      <c r="C54" s="5">
        <v>85</v>
      </c>
      <c r="D54" s="5">
        <v>90</v>
      </c>
      <c r="E54" s="5">
        <v>90</v>
      </c>
      <c r="F54" s="5">
        <v>85</v>
      </c>
      <c r="G54" s="5">
        <v>85</v>
      </c>
      <c r="H54" s="5">
        <v>90</v>
      </c>
      <c r="I54" s="5">
        <v>80</v>
      </c>
      <c r="J54" s="5">
        <v>80</v>
      </c>
      <c r="K54" s="5">
        <v>80</v>
      </c>
      <c r="M54">
        <v>10.4</v>
      </c>
      <c r="N54">
        <v>15.3</v>
      </c>
      <c r="O54">
        <v>16.5</v>
      </c>
      <c r="P54">
        <v>18.399999999999999</v>
      </c>
      <c r="Q54">
        <v>17.3</v>
      </c>
      <c r="R54">
        <v>16.899999999999999</v>
      </c>
      <c r="S54">
        <v>17</v>
      </c>
      <c r="T54">
        <v>19.399999999999999</v>
      </c>
      <c r="U54">
        <v>17.100000000000001</v>
      </c>
      <c r="W54" s="5">
        <f t="shared" si="1"/>
        <v>884</v>
      </c>
      <c r="X54" s="5">
        <f t="shared" si="2"/>
        <v>1377</v>
      </c>
      <c r="Y54" s="5">
        <f t="shared" si="0"/>
        <v>1485</v>
      </c>
      <c r="Z54" s="5">
        <f t="shared" si="0"/>
        <v>1563.9999999999998</v>
      </c>
      <c r="AA54" s="5">
        <f t="shared" si="0"/>
        <v>1470.5</v>
      </c>
      <c r="AB54" s="5">
        <f t="shared" si="3"/>
        <v>1520.9999999999998</v>
      </c>
      <c r="AC54" s="5">
        <f t="shared" si="0"/>
        <v>1360</v>
      </c>
      <c r="AD54" s="5">
        <f t="shared" si="0"/>
        <v>1552</v>
      </c>
      <c r="AE54" s="5">
        <f t="shared" si="0"/>
        <v>1368</v>
      </c>
    </row>
    <row r="55" spans="2:31">
      <c r="C55" s="5">
        <v>85</v>
      </c>
      <c r="D55" s="5">
        <v>95</v>
      </c>
      <c r="E55" s="5">
        <v>90</v>
      </c>
      <c r="F55" s="5">
        <v>85</v>
      </c>
      <c r="G55" s="5">
        <v>95</v>
      </c>
      <c r="H55" s="5">
        <v>95</v>
      </c>
      <c r="I55" s="5">
        <v>100</v>
      </c>
      <c r="J55" s="5">
        <v>90</v>
      </c>
      <c r="K55" s="5">
        <v>75</v>
      </c>
      <c r="M55">
        <v>15.3</v>
      </c>
      <c r="N55">
        <v>20.2</v>
      </c>
      <c r="O55">
        <v>17.2</v>
      </c>
      <c r="P55">
        <v>16.600000000000001</v>
      </c>
      <c r="Q55">
        <v>20.9</v>
      </c>
      <c r="R55">
        <v>15.8</v>
      </c>
      <c r="S55">
        <v>18.7</v>
      </c>
      <c r="T55">
        <v>19.899999999999999</v>
      </c>
      <c r="U55">
        <v>17.2</v>
      </c>
      <c r="W55" s="5">
        <f t="shared" si="1"/>
        <v>1300.5</v>
      </c>
      <c r="X55" s="5">
        <f t="shared" si="2"/>
        <v>1919</v>
      </c>
      <c r="Y55" s="5">
        <f t="shared" si="0"/>
        <v>1548</v>
      </c>
      <c r="Z55" s="5">
        <f t="shared" si="0"/>
        <v>1411.0000000000002</v>
      </c>
      <c r="AA55" s="5">
        <f t="shared" si="0"/>
        <v>1985.4999999999998</v>
      </c>
      <c r="AB55" s="5">
        <f t="shared" si="3"/>
        <v>1501</v>
      </c>
      <c r="AC55" s="5">
        <f t="shared" si="0"/>
        <v>1870</v>
      </c>
      <c r="AD55" s="5">
        <f t="shared" si="0"/>
        <v>1790.9999999999998</v>
      </c>
      <c r="AE55" s="5">
        <f t="shared" si="0"/>
        <v>1290</v>
      </c>
    </row>
    <row r="56" spans="2:31">
      <c r="C56" s="5">
        <v>90</v>
      </c>
      <c r="D56" s="5">
        <v>70</v>
      </c>
      <c r="E56" s="5">
        <v>85</v>
      </c>
      <c r="F56" s="5">
        <v>95</v>
      </c>
      <c r="G56" s="5">
        <v>80</v>
      </c>
      <c r="H56" s="5">
        <v>100</v>
      </c>
      <c r="I56" s="5">
        <v>85</v>
      </c>
      <c r="J56" s="5">
        <v>90</v>
      </c>
      <c r="K56" s="5">
        <v>80</v>
      </c>
      <c r="M56">
        <v>14</v>
      </c>
      <c r="N56">
        <v>16</v>
      </c>
      <c r="O56">
        <v>18.600000000000001</v>
      </c>
      <c r="P56">
        <v>21.3</v>
      </c>
      <c r="Q56">
        <v>16.600000000000001</v>
      </c>
      <c r="R56">
        <v>16.7</v>
      </c>
      <c r="S56">
        <v>15.5</v>
      </c>
      <c r="T56">
        <v>12.3</v>
      </c>
      <c r="U56">
        <v>16.100000000000001</v>
      </c>
      <c r="W56" s="5">
        <f t="shared" si="1"/>
        <v>1260</v>
      </c>
      <c r="X56" s="5">
        <f t="shared" si="2"/>
        <v>1120</v>
      </c>
      <c r="Y56" s="5">
        <f t="shared" si="0"/>
        <v>1581.0000000000002</v>
      </c>
      <c r="Z56" s="5">
        <f t="shared" si="0"/>
        <v>2023.5</v>
      </c>
      <c r="AA56" s="5">
        <f t="shared" si="0"/>
        <v>1328</v>
      </c>
      <c r="AB56" s="5">
        <f t="shared" si="3"/>
        <v>1670</v>
      </c>
      <c r="AC56" s="5">
        <f t="shared" si="0"/>
        <v>1317.5</v>
      </c>
      <c r="AD56" s="5">
        <f t="shared" si="0"/>
        <v>1107</v>
      </c>
      <c r="AE56" s="5">
        <f t="shared" si="0"/>
        <v>1288</v>
      </c>
    </row>
    <row r="57" spans="2:31">
      <c r="C57" s="5">
        <v>80</v>
      </c>
      <c r="D57" s="5">
        <v>90</v>
      </c>
      <c r="E57" s="5">
        <v>80</v>
      </c>
      <c r="F57" s="5">
        <v>80</v>
      </c>
      <c r="G57" s="5">
        <v>90</v>
      </c>
      <c r="H57" s="5">
        <v>95</v>
      </c>
      <c r="I57" s="5">
        <v>80</v>
      </c>
      <c r="J57" s="5">
        <v>90</v>
      </c>
      <c r="K57" s="5">
        <v>95</v>
      </c>
      <c r="M57">
        <v>17.3</v>
      </c>
      <c r="N57">
        <v>16.8</v>
      </c>
      <c r="O57">
        <v>22</v>
      </c>
      <c r="P57">
        <v>18.899999999999999</v>
      </c>
      <c r="Q57">
        <v>22.4</v>
      </c>
      <c r="R57">
        <v>16.8</v>
      </c>
      <c r="S57">
        <v>17.8</v>
      </c>
      <c r="T57">
        <v>19.600000000000001</v>
      </c>
      <c r="U57">
        <v>15.8</v>
      </c>
      <c r="W57" s="5">
        <f t="shared" si="1"/>
        <v>1384</v>
      </c>
      <c r="X57" s="5">
        <f t="shared" si="2"/>
        <v>1512</v>
      </c>
      <c r="Y57" s="5">
        <f t="shared" si="2"/>
        <v>1760</v>
      </c>
      <c r="Z57" s="5">
        <f t="shared" si="2"/>
        <v>1512</v>
      </c>
      <c r="AA57" s="5">
        <f t="shared" si="2"/>
        <v>2015.9999999999998</v>
      </c>
      <c r="AB57" s="5">
        <f t="shared" si="3"/>
        <v>1596</v>
      </c>
      <c r="AC57" s="5">
        <f t="shared" si="3"/>
        <v>1424</v>
      </c>
      <c r="AD57" s="5">
        <f t="shared" si="3"/>
        <v>1764.0000000000002</v>
      </c>
      <c r="AE57" s="5">
        <f t="shared" si="3"/>
        <v>1501</v>
      </c>
    </row>
    <row r="58" spans="2:31">
      <c r="C58" s="5">
        <v>95</v>
      </c>
      <c r="D58" s="5">
        <v>80</v>
      </c>
      <c r="E58" s="5">
        <v>95</v>
      </c>
      <c r="F58" s="5">
        <v>100</v>
      </c>
      <c r="G58" s="5">
        <v>95</v>
      </c>
      <c r="H58" s="5">
        <v>90</v>
      </c>
      <c r="I58" s="5">
        <v>85</v>
      </c>
      <c r="J58" s="5">
        <v>90</v>
      </c>
      <c r="K58" s="5">
        <v>100</v>
      </c>
      <c r="M58">
        <v>17.399999999999999</v>
      </c>
      <c r="N58">
        <v>24.8</v>
      </c>
      <c r="O58">
        <v>17.600000000000001</v>
      </c>
      <c r="P58">
        <v>18</v>
      </c>
      <c r="Q58">
        <v>16.600000000000001</v>
      </c>
      <c r="R58">
        <v>15.3</v>
      </c>
      <c r="S58">
        <v>18.8</v>
      </c>
      <c r="T58">
        <v>15.4</v>
      </c>
      <c r="U58">
        <v>15.5</v>
      </c>
      <c r="W58" s="5">
        <f t="shared" si="1"/>
        <v>1652.9999999999998</v>
      </c>
      <c r="X58" s="5">
        <f t="shared" si="2"/>
        <v>1984</v>
      </c>
      <c r="Y58" s="5">
        <f t="shared" si="2"/>
        <v>1672.0000000000002</v>
      </c>
      <c r="Z58" s="5">
        <f t="shared" si="2"/>
        <v>1800</v>
      </c>
      <c r="AA58" s="5">
        <f t="shared" si="2"/>
        <v>1577.0000000000002</v>
      </c>
      <c r="AB58" s="5">
        <f t="shared" si="3"/>
        <v>1377</v>
      </c>
      <c r="AC58" s="5">
        <f t="shared" si="3"/>
        <v>1598</v>
      </c>
      <c r="AD58" s="5">
        <f t="shared" si="3"/>
        <v>1386</v>
      </c>
      <c r="AE58" s="5">
        <f t="shared" si="3"/>
        <v>1550</v>
      </c>
    </row>
    <row r="59" spans="2:31">
      <c r="C59" s="5">
        <v>85</v>
      </c>
      <c r="D59" s="5">
        <v>90</v>
      </c>
      <c r="E59" s="5">
        <v>90</v>
      </c>
      <c r="F59" s="5">
        <v>85</v>
      </c>
      <c r="G59" s="5">
        <v>85</v>
      </c>
      <c r="H59" s="5">
        <v>90</v>
      </c>
      <c r="I59" s="5">
        <v>80</v>
      </c>
      <c r="J59" s="5">
        <v>80</v>
      </c>
      <c r="K59" s="5">
        <v>80</v>
      </c>
      <c r="M59">
        <v>13</v>
      </c>
      <c r="N59">
        <v>19.600000000000001</v>
      </c>
      <c r="O59">
        <v>21.7</v>
      </c>
      <c r="P59">
        <v>19.3</v>
      </c>
      <c r="Q59">
        <v>16.8</v>
      </c>
      <c r="R59">
        <v>15.9</v>
      </c>
      <c r="S59">
        <v>16.600000000000001</v>
      </c>
      <c r="T59">
        <v>17.100000000000001</v>
      </c>
      <c r="U59">
        <v>15</v>
      </c>
      <c r="W59" s="5">
        <f t="shared" si="1"/>
        <v>1105</v>
      </c>
      <c r="X59" s="5">
        <f t="shared" si="2"/>
        <v>1764.0000000000002</v>
      </c>
      <c r="Y59" s="5">
        <f t="shared" si="2"/>
        <v>1953</v>
      </c>
      <c r="Z59" s="5">
        <f t="shared" si="2"/>
        <v>1640.5</v>
      </c>
      <c r="AA59" s="5">
        <f t="shared" si="2"/>
        <v>1428</v>
      </c>
      <c r="AB59" s="5">
        <f t="shared" si="3"/>
        <v>1431</v>
      </c>
      <c r="AC59" s="5">
        <f t="shared" si="3"/>
        <v>1328</v>
      </c>
      <c r="AD59" s="5">
        <f t="shared" si="3"/>
        <v>1368</v>
      </c>
      <c r="AE59" s="5">
        <f t="shared" si="3"/>
        <v>1200</v>
      </c>
    </row>
    <row r="60" spans="2:31">
      <c r="C60" s="5">
        <v>85</v>
      </c>
      <c r="D60" s="5">
        <v>95</v>
      </c>
      <c r="E60" s="5">
        <v>90</v>
      </c>
      <c r="F60" s="5">
        <v>85</v>
      </c>
      <c r="G60" s="5">
        <v>95</v>
      </c>
      <c r="H60" s="5">
        <v>95</v>
      </c>
      <c r="I60" s="5">
        <v>100</v>
      </c>
      <c r="J60" s="5">
        <v>90</v>
      </c>
      <c r="K60" s="5">
        <v>75</v>
      </c>
      <c r="M60">
        <v>12.6</v>
      </c>
      <c r="N60">
        <v>17.3</v>
      </c>
      <c r="O60">
        <v>21.1</v>
      </c>
      <c r="P60">
        <v>21.4</v>
      </c>
      <c r="Q60">
        <v>16.899999999999999</v>
      </c>
      <c r="R60">
        <v>24.9</v>
      </c>
      <c r="S60">
        <v>15</v>
      </c>
      <c r="T60">
        <v>16.8</v>
      </c>
      <c r="U60">
        <v>18.2</v>
      </c>
      <c r="W60" s="5">
        <f t="shared" si="1"/>
        <v>1071</v>
      </c>
      <c r="X60" s="5">
        <f t="shared" si="2"/>
        <v>1643.5</v>
      </c>
      <c r="Y60" s="5">
        <f t="shared" si="2"/>
        <v>1899.0000000000002</v>
      </c>
      <c r="Z60" s="5">
        <f t="shared" si="2"/>
        <v>1818.9999999999998</v>
      </c>
      <c r="AA60" s="5">
        <f t="shared" si="2"/>
        <v>1605.4999999999998</v>
      </c>
      <c r="AB60" s="5">
        <f t="shared" si="3"/>
        <v>2365.5</v>
      </c>
      <c r="AC60" s="5">
        <f t="shared" si="3"/>
        <v>1500</v>
      </c>
      <c r="AD60" s="5">
        <f t="shared" si="3"/>
        <v>1512</v>
      </c>
      <c r="AE60" s="5">
        <f t="shared" si="3"/>
        <v>1365</v>
      </c>
    </row>
    <row r="61" spans="2:31">
      <c r="B61" s="5" t="s">
        <v>44</v>
      </c>
      <c r="C61" s="6">
        <f>AVERAGE(C41:C60)</f>
        <v>86.5</v>
      </c>
      <c r="D61" s="6">
        <f t="shared" ref="D61:K61" si="4">AVERAGE(D41:D60)</f>
        <v>88</v>
      </c>
      <c r="E61" s="6">
        <f t="shared" si="4"/>
        <v>89</v>
      </c>
      <c r="F61" s="6">
        <f t="shared" si="4"/>
        <v>92.5</v>
      </c>
      <c r="G61" s="6">
        <f t="shared" si="4"/>
        <v>90.5</v>
      </c>
      <c r="H61" s="6">
        <f t="shared" si="4"/>
        <v>90.5</v>
      </c>
      <c r="I61" s="6">
        <f t="shared" si="4"/>
        <v>86.5</v>
      </c>
      <c r="J61" s="6">
        <f t="shared" si="4"/>
        <v>90</v>
      </c>
      <c r="K61" s="6">
        <f t="shared" si="4"/>
        <v>87.5</v>
      </c>
      <c r="L61" s="5" t="s">
        <v>44</v>
      </c>
      <c r="M61" s="6">
        <f>AVERAGE(M41:M60)</f>
        <v>15.445000000000002</v>
      </c>
      <c r="N61" s="6">
        <f t="shared" ref="N61:U61" si="5">AVERAGE(N41:N60)</f>
        <v>17.259999999999998</v>
      </c>
      <c r="O61" s="6">
        <f t="shared" si="5"/>
        <v>18.880000000000003</v>
      </c>
      <c r="P61" s="6">
        <f t="shared" si="5"/>
        <v>18.184999999999999</v>
      </c>
      <c r="Q61" s="6">
        <f t="shared" si="5"/>
        <v>18.095000000000002</v>
      </c>
      <c r="R61" s="6">
        <f t="shared" si="5"/>
        <v>18.074999999999999</v>
      </c>
      <c r="S61" s="6">
        <f t="shared" si="5"/>
        <v>16.8</v>
      </c>
      <c r="T61" s="6">
        <f t="shared" si="5"/>
        <v>16.595000000000002</v>
      </c>
      <c r="U61" s="6">
        <f t="shared" si="5"/>
        <v>17.685000000000002</v>
      </c>
      <c r="V61" s="5" t="s">
        <v>44</v>
      </c>
      <c r="W61" s="6">
        <f>AVERAGE(W41:W60)</f>
        <v>1338.1</v>
      </c>
      <c r="X61" s="6">
        <f t="shared" ref="X61:AE61" si="6">AVERAGE(X41:X60)</f>
        <v>1509.75</v>
      </c>
      <c r="Y61" s="6">
        <f t="shared" si="6"/>
        <v>1679</v>
      </c>
      <c r="Z61" s="6">
        <f t="shared" si="6"/>
        <v>1677.325</v>
      </c>
      <c r="AA61" s="6">
        <f t="shared" si="6"/>
        <v>1638.5250000000001</v>
      </c>
      <c r="AB61" s="6">
        <f t="shared" si="6"/>
        <v>1639.85</v>
      </c>
      <c r="AC61" s="6">
        <f t="shared" si="6"/>
        <v>1453.0250000000001</v>
      </c>
      <c r="AD61" s="6">
        <f t="shared" si="6"/>
        <v>1492.375</v>
      </c>
      <c r="AE61" s="6">
        <f t="shared" si="6"/>
        <v>1550.9</v>
      </c>
    </row>
    <row r="62" spans="2:31">
      <c r="B62" s="5" t="s">
        <v>43</v>
      </c>
      <c r="C62" s="6">
        <f>STDEV(C41:C60)</f>
        <v>5.6428809364683472</v>
      </c>
      <c r="D62" s="6">
        <f t="shared" ref="D62:K62" si="7">STDEV(D41:D60)</f>
        <v>8.3350875346649076</v>
      </c>
      <c r="E62" s="6">
        <f t="shared" si="7"/>
        <v>5.5250625145308252</v>
      </c>
      <c r="F62" s="6">
        <f t="shared" si="7"/>
        <v>6.9774071492436063</v>
      </c>
      <c r="G62" s="6">
        <f t="shared" si="7"/>
        <v>8.0948326597573157</v>
      </c>
      <c r="H62" s="6">
        <f t="shared" si="7"/>
        <v>7.416198487095663</v>
      </c>
      <c r="I62" s="6">
        <f t="shared" si="7"/>
        <v>6.5091029376275484</v>
      </c>
      <c r="J62" s="6">
        <f t="shared" si="7"/>
        <v>3.9735970711951314</v>
      </c>
      <c r="K62" s="6">
        <f t="shared" si="7"/>
        <v>8.3508587645381223</v>
      </c>
      <c r="L62" s="5" t="s">
        <v>43</v>
      </c>
      <c r="M62" s="6">
        <f>STDEV(M41:M60)</f>
        <v>1.897220959303638</v>
      </c>
      <c r="N62" s="6">
        <f t="shared" ref="N62:U62" si="8">STDEV(N41:N60)</f>
        <v>2.6642664636769453</v>
      </c>
      <c r="O62" s="6">
        <f t="shared" si="8"/>
        <v>1.9522187107844264</v>
      </c>
      <c r="P62" s="6">
        <f t="shared" si="8"/>
        <v>2.1384389288991863</v>
      </c>
      <c r="Q62" s="6">
        <f t="shared" si="8"/>
        <v>1.7780755415838998</v>
      </c>
      <c r="R62" s="6">
        <f t="shared" si="8"/>
        <v>3.0235696923025581</v>
      </c>
      <c r="S62" s="6">
        <f t="shared" si="8"/>
        <v>1.5681031115398689</v>
      </c>
      <c r="T62" s="6">
        <f t="shared" si="8"/>
        <v>2.4750279105284152</v>
      </c>
      <c r="U62" s="6">
        <f t="shared" si="8"/>
        <v>1.8485485059763336</v>
      </c>
      <c r="V62" s="5" t="s">
        <v>43</v>
      </c>
      <c r="W62" s="6">
        <f>STDEV(W41:W60)</f>
        <v>203.38371823256921</v>
      </c>
      <c r="X62" s="6">
        <f t="shared" ref="X62:AE62" si="9">STDEV(X41:X60)</f>
        <v>213.86373551497937</v>
      </c>
      <c r="Y62" s="6">
        <f t="shared" si="9"/>
        <v>189.10453806238885</v>
      </c>
      <c r="Z62" s="6">
        <f t="shared" si="9"/>
        <v>199.40248078222453</v>
      </c>
      <c r="AA62" s="6">
        <f t="shared" si="9"/>
        <v>225.98471507464365</v>
      </c>
      <c r="AB62" s="6">
        <f t="shared" si="9"/>
        <v>336.33673211295388</v>
      </c>
      <c r="AC62" s="6">
        <f t="shared" si="9"/>
        <v>174.02559362588582</v>
      </c>
      <c r="AD62" s="6">
        <f t="shared" si="9"/>
        <v>225.44610016353658</v>
      </c>
      <c r="AE62" s="6">
        <f t="shared" si="9"/>
        <v>247.25873940171692</v>
      </c>
    </row>
    <row r="63" spans="2:31">
      <c r="B63" s="5" t="s">
        <v>42</v>
      </c>
      <c r="C63" s="6">
        <f>CONFIDENCE(0.5,C62,20)</f>
        <v>0.85106208566173258</v>
      </c>
      <c r="D63" s="6">
        <f t="shared" ref="D63:K63" si="10">CONFIDENCE(0.5,D62,20)</f>
        <v>1.2571020124809993</v>
      </c>
      <c r="E63" s="6">
        <f t="shared" si="10"/>
        <v>0.83329265316219159</v>
      </c>
      <c r="F63" s="6">
        <f t="shared" si="10"/>
        <v>1.0523359872028122</v>
      </c>
      <c r="G63" s="6">
        <f t="shared" si="10"/>
        <v>1.2208666537641761</v>
      </c>
      <c r="H63" s="6">
        <f t="shared" si="10"/>
        <v>1.1185147131704725</v>
      </c>
      <c r="I63" s="6">
        <f t="shared" si="10"/>
        <v>0.98170611505959882</v>
      </c>
      <c r="J63" s="6">
        <f t="shared" si="10"/>
        <v>0.59929986988298922</v>
      </c>
      <c r="K63" s="6">
        <f t="shared" si="10"/>
        <v>1.2594806371481624</v>
      </c>
      <c r="L63" s="5" t="s">
        <v>42</v>
      </c>
      <c r="M63" s="6">
        <f>CONFIDENCE(0.5,M62,20)</f>
        <v>0.2861398007090778</v>
      </c>
      <c r="N63" s="6">
        <f t="shared" ref="N63:U63" si="11">CONFIDENCE(0.5,N62,20)</f>
        <v>0.40182598195215857</v>
      </c>
      <c r="O63" s="6">
        <f t="shared" si="11"/>
        <v>0.29443458870991057</v>
      </c>
      <c r="P63" s="6">
        <f t="shared" si="11"/>
        <v>0.32252041384169505</v>
      </c>
      <c r="Q63" s="6">
        <f t="shared" si="11"/>
        <v>0.26817023005124624</v>
      </c>
      <c r="R63" s="6">
        <f t="shared" si="11"/>
        <v>0.4560162720862066</v>
      </c>
      <c r="S63" s="6">
        <f t="shared" si="11"/>
        <v>0.2365020846027307</v>
      </c>
      <c r="T63" s="6">
        <f t="shared" si="11"/>
        <v>0.3732849300420692</v>
      </c>
      <c r="U63" s="6">
        <f t="shared" si="11"/>
        <v>0.27879899729511565</v>
      </c>
      <c r="V63" s="5" t="s">
        <v>42</v>
      </c>
      <c r="W63" s="6">
        <f>CONFIDENCE(0.5,W62,20)</f>
        <v>30.674432683844636</v>
      </c>
      <c r="X63" s="6">
        <f t="shared" ref="X63:AE63" si="12">CONFIDENCE(0.5,X62,20)</f>
        <v>32.255034058666681</v>
      </c>
      <c r="Y63" s="6">
        <f t="shared" si="12"/>
        <v>28.520839688707103</v>
      </c>
      <c r="Z63" s="6">
        <f t="shared" si="12"/>
        <v>30.073980488210413</v>
      </c>
      <c r="AA63" s="6">
        <f t="shared" si="12"/>
        <v>34.083126173395456</v>
      </c>
      <c r="AB63" s="6">
        <f t="shared" si="12"/>
        <v>50.726471803931105</v>
      </c>
      <c r="AC63" s="6">
        <f t="shared" si="12"/>
        <v>26.246625852513819</v>
      </c>
      <c r="AD63" s="6">
        <f t="shared" si="12"/>
        <v>34.00189200688083</v>
      </c>
      <c r="AE63" s="6">
        <f t="shared" si="12"/>
        <v>37.291685013828648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dinam de germinacion</vt:lpstr>
      <vt:lpstr>velocidad de germinacion</vt:lpstr>
      <vt:lpstr>TM y tasa de germinacion</vt:lpstr>
      <vt:lpstr>indice de vigor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</dc:creator>
  <cp:lastModifiedBy>Yanelis</cp:lastModifiedBy>
  <dcterms:created xsi:type="dcterms:W3CDTF">2023-06-04T21:33:00Z</dcterms:created>
  <dcterms:modified xsi:type="dcterms:W3CDTF">2023-10-12T14:45:56Z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1FF5F18A24D04F60978628C4833570E4</vt:lpwstr>
  </property>
  <property fmtid="{D5CDD505-2E9C-101B-9397-08002B2CF9AE}" pid="3" name="KSOProductBuildVer">
    <vt:lpwstr>3082-11.2.0.11537</vt:lpwstr>
  </property>
</Properties>
</file>