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mberto\Desktop\Departamento\Departamento 2016\Producción\"/>
    </mc:Choice>
  </mc:AlternateContent>
  <bookViews>
    <workbookView xWindow="240" yWindow="60" windowWidth="11535" windowHeight="5580" tabRatio="754" firstSheet="1" activeTab="2"/>
  </bookViews>
  <sheets>
    <sheet name="Hoja1" sheetId="8" r:id="rId1"/>
    <sheet name="Plan" sheetId="6" r:id="rId2"/>
    <sheet name="COMPORTAMIENTO" sheetId="1" r:id="rId3"/>
    <sheet name="Mayabeque" sheetId="2" r:id="rId4"/>
    <sheet name="Artemisa" sheetId="4" r:id="rId5"/>
    <sheet name="Otros clientes" sheetId="5" r:id="rId6"/>
  </sheets>
  <externalReferences>
    <externalReference r:id="rId7"/>
  </externalReferences>
  <calcPr calcId="152511"/>
</workbook>
</file>

<file path=xl/calcChain.xml><?xml version="1.0" encoding="utf-8"?>
<calcChain xmlns="http://schemas.openxmlformats.org/spreadsheetml/2006/main">
  <c r="C6" i="1" l="1"/>
  <c r="C8" i="1"/>
  <c r="I25" i="5"/>
  <c r="G26" i="5"/>
  <c r="E26" i="5" s="1"/>
  <c r="Q24" i="5"/>
  <c r="P24" i="5"/>
  <c r="O24" i="5"/>
  <c r="N24" i="5"/>
  <c r="M24" i="5"/>
  <c r="L24" i="5"/>
  <c r="K24" i="5"/>
  <c r="J24" i="5"/>
  <c r="I24" i="5"/>
  <c r="H24" i="5"/>
  <c r="G24" i="5"/>
  <c r="F24" i="5"/>
  <c r="E24" i="5"/>
  <c r="G25" i="5"/>
  <c r="C116" i="2"/>
  <c r="C85" i="2"/>
  <c r="N37" i="2"/>
  <c r="M37" i="2"/>
  <c r="L37" i="2"/>
  <c r="K37" i="2"/>
  <c r="J37" i="2"/>
  <c r="I37" i="2"/>
  <c r="H37" i="2"/>
  <c r="G37" i="2"/>
  <c r="F37" i="2"/>
  <c r="B7" i="1" s="1"/>
  <c r="D7" i="1" s="1"/>
  <c r="E37" i="2"/>
  <c r="B6" i="1" s="1"/>
  <c r="D37" i="2"/>
  <c r="C36" i="2"/>
  <c r="C31" i="2"/>
  <c r="C27" i="2"/>
  <c r="C53" i="2"/>
  <c r="C64" i="2"/>
  <c r="N73" i="2"/>
  <c r="M73" i="2"/>
  <c r="L73" i="2"/>
  <c r="K73" i="2"/>
  <c r="J73" i="2"/>
  <c r="I73" i="2"/>
  <c r="H73" i="2"/>
  <c r="G73" i="2"/>
  <c r="F73" i="2"/>
  <c r="E73" i="2"/>
  <c r="C68" i="2"/>
  <c r="N118" i="2"/>
  <c r="M118" i="2"/>
  <c r="L118" i="2"/>
  <c r="K118" i="2"/>
  <c r="J118" i="2"/>
  <c r="I118" i="2"/>
  <c r="H118" i="2"/>
  <c r="G118" i="2"/>
  <c r="F118" i="2"/>
  <c r="E118" i="2"/>
  <c r="D118" i="2"/>
  <c r="N117" i="2"/>
  <c r="M117" i="2"/>
  <c r="L117" i="2"/>
  <c r="K117" i="2"/>
  <c r="J117" i="2"/>
  <c r="I117" i="2"/>
  <c r="H117" i="2"/>
  <c r="G117" i="2"/>
  <c r="F117" i="2"/>
  <c r="E117" i="2"/>
  <c r="D117" i="2"/>
  <c r="C175" i="2"/>
  <c r="C182" i="2"/>
  <c r="C186" i="2"/>
  <c r="E11" i="4"/>
  <c r="E41" i="4"/>
  <c r="N45" i="4"/>
  <c r="N44" i="4"/>
  <c r="E59" i="4"/>
  <c r="N63" i="4"/>
  <c r="N62" i="4"/>
  <c r="P68" i="5"/>
  <c r="O68" i="5"/>
  <c r="N68" i="5"/>
  <c r="M68" i="5"/>
  <c r="L68" i="5"/>
  <c r="K68" i="5"/>
  <c r="J68" i="5"/>
  <c r="I68" i="5"/>
  <c r="H68" i="5"/>
  <c r="G68" i="5"/>
  <c r="P25" i="5"/>
  <c r="O25" i="5"/>
  <c r="B14" i="1" s="1"/>
  <c r="D14" i="1" s="1"/>
  <c r="N25" i="5"/>
  <c r="M25" i="5"/>
  <c r="L25" i="5"/>
  <c r="K25" i="5"/>
  <c r="J25" i="5"/>
  <c r="H25" i="5"/>
  <c r="F25" i="5"/>
  <c r="E25" i="5" s="1"/>
  <c r="E23" i="5"/>
  <c r="E19" i="5"/>
  <c r="Q67" i="5"/>
  <c r="P67" i="5"/>
  <c r="O67" i="5"/>
  <c r="N67" i="5"/>
  <c r="M67" i="5"/>
  <c r="L67" i="5"/>
  <c r="K67" i="5"/>
  <c r="J67" i="5"/>
  <c r="I67" i="5"/>
  <c r="H67" i="5"/>
  <c r="G67" i="5"/>
  <c r="F67" i="5"/>
  <c r="Q87" i="5"/>
  <c r="P87" i="5"/>
  <c r="O87" i="5"/>
  <c r="N87" i="5"/>
  <c r="M87" i="5"/>
  <c r="L87" i="5"/>
  <c r="K87" i="5"/>
  <c r="J87" i="5"/>
  <c r="I87" i="5"/>
  <c r="H87" i="5"/>
  <c r="G87" i="5"/>
  <c r="F87" i="5"/>
  <c r="Q104" i="5"/>
  <c r="O104" i="5"/>
  <c r="N104" i="5"/>
  <c r="M104" i="5"/>
  <c r="L104" i="5"/>
  <c r="K104" i="5"/>
  <c r="J104" i="5"/>
  <c r="I104" i="5"/>
  <c r="H104" i="5"/>
  <c r="G104" i="5"/>
  <c r="F104" i="5"/>
  <c r="E44" i="5"/>
  <c r="F68" i="5"/>
  <c r="C180" i="2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20" i="5"/>
  <c r="E21" i="5"/>
  <c r="E22" i="5"/>
  <c r="D25" i="5"/>
  <c r="Q25" i="5"/>
  <c r="E35" i="5"/>
  <c r="E36" i="5"/>
  <c r="E37" i="5"/>
  <c r="E46" i="5" s="1"/>
  <c r="E38" i="5"/>
  <c r="E39" i="5"/>
  <c r="E40" i="5"/>
  <c r="E41" i="5"/>
  <c r="E42" i="5"/>
  <c r="E43" i="5"/>
  <c r="E45" i="5"/>
  <c r="D46" i="5"/>
  <c r="F46" i="5"/>
  <c r="G46" i="5"/>
  <c r="E6" i="1"/>
  <c r="H46" i="5"/>
  <c r="I46" i="5"/>
  <c r="J46" i="5"/>
  <c r="K46" i="5"/>
  <c r="E10" i="1"/>
  <c r="G10" i="1" s="1"/>
  <c r="L46" i="5"/>
  <c r="E11" i="1" s="1"/>
  <c r="G11" i="1" s="1"/>
  <c r="M46" i="5"/>
  <c r="E12" i="1" s="1"/>
  <c r="G12" i="1" s="1"/>
  <c r="N46" i="5"/>
  <c r="O46" i="5"/>
  <c r="P46" i="5"/>
  <c r="Q46" i="5"/>
  <c r="E54" i="5"/>
  <c r="E55" i="5"/>
  <c r="E56" i="5"/>
  <c r="E57" i="5"/>
  <c r="E58" i="5"/>
  <c r="E59" i="5"/>
  <c r="E60" i="5"/>
  <c r="E61" i="5"/>
  <c r="E62" i="5"/>
  <c r="E63" i="5"/>
  <c r="E64" i="5"/>
  <c r="E65" i="5"/>
  <c r="E67" i="5"/>
  <c r="Q68" i="5"/>
  <c r="E68" i="5" s="1"/>
  <c r="E77" i="5"/>
  <c r="E78" i="5"/>
  <c r="E79" i="5"/>
  <c r="E80" i="5"/>
  <c r="E81" i="5"/>
  <c r="E82" i="5"/>
  <c r="E83" i="5"/>
  <c r="E84" i="5"/>
  <c r="E85" i="5"/>
  <c r="E86" i="5"/>
  <c r="E87" i="5"/>
  <c r="F88" i="5"/>
  <c r="E88" i="5" s="1"/>
  <c r="G88" i="5"/>
  <c r="H88" i="5"/>
  <c r="I88" i="5"/>
  <c r="J88" i="5"/>
  <c r="K88" i="5"/>
  <c r="L88" i="5"/>
  <c r="M88" i="5"/>
  <c r="N88" i="5"/>
  <c r="O88" i="5"/>
  <c r="P88" i="5"/>
  <c r="Q88" i="5"/>
  <c r="E96" i="5"/>
  <c r="E104" i="5" s="1"/>
  <c r="E97" i="5"/>
  <c r="E98" i="5"/>
  <c r="E99" i="5"/>
  <c r="E100" i="5"/>
  <c r="E101" i="5"/>
  <c r="E102" i="5"/>
  <c r="E103" i="5"/>
  <c r="D104" i="5"/>
  <c r="P104" i="5"/>
  <c r="E5" i="4"/>
  <c r="E6" i="4"/>
  <c r="E7" i="4"/>
  <c r="E8" i="4"/>
  <c r="E9" i="4"/>
  <c r="E10" i="4"/>
  <c r="E12" i="4"/>
  <c r="D13" i="4"/>
  <c r="F13" i="4"/>
  <c r="G13" i="4"/>
  <c r="H13" i="4"/>
  <c r="E13" i="4" s="1"/>
  <c r="I13" i="4"/>
  <c r="B8" i="1" s="1"/>
  <c r="J13" i="4"/>
  <c r="B9" i="1" s="1"/>
  <c r="D9" i="1" s="1"/>
  <c r="K13" i="4"/>
  <c r="B10" i="1" s="1"/>
  <c r="D10" i="1" s="1"/>
  <c r="L13" i="4"/>
  <c r="B11" i="1" s="1"/>
  <c r="D11" i="1" s="1"/>
  <c r="M13" i="4"/>
  <c r="B12" i="1" s="1"/>
  <c r="D12" i="1" s="1"/>
  <c r="N13" i="4"/>
  <c r="O13" i="4"/>
  <c r="P13" i="4"/>
  <c r="Q13" i="4"/>
  <c r="E19" i="4"/>
  <c r="E20" i="4"/>
  <c r="E21" i="4"/>
  <c r="E22" i="4"/>
  <c r="E23" i="4"/>
  <c r="E24" i="4"/>
  <c r="E25" i="4"/>
  <c r="F27" i="4"/>
  <c r="E27" i="4" s="1"/>
  <c r="G27" i="4"/>
  <c r="H27" i="4"/>
  <c r="I27" i="4"/>
  <c r="J27" i="4"/>
  <c r="E9" i="1" s="1"/>
  <c r="K27" i="4"/>
  <c r="L27" i="4"/>
  <c r="M27" i="4"/>
  <c r="N27" i="4"/>
  <c r="O27" i="4"/>
  <c r="P27" i="4"/>
  <c r="Q27" i="4"/>
  <c r="E34" i="4"/>
  <c r="E35" i="4"/>
  <c r="E36" i="4"/>
  <c r="E37" i="4"/>
  <c r="E38" i="4"/>
  <c r="E39" i="4"/>
  <c r="E40" i="4"/>
  <c r="E42" i="4"/>
  <c r="E44" i="4"/>
  <c r="F44" i="4"/>
  <c r="G44" i="4"/>
  <c r="H44" i="4"/>
  <c r="I44" i="4"/>
  <c r="J44" i="4"/>
  <c r="K44" i="4"/>
  <c r="L44" i="4"/>
  <c r="M44" i="4"/>
  <c r="O44" i="4"/>
  <c r="P44" i="4"/>
  <c r="Q44" i="4"/>
  <c r="F45" i="4"/>
  <c r="G45" i="4"/>
  <c r="E45" i="4" s="1"/>
  <c r="H45" i="4"/>
  <c r="I45" i="4"/>
  <c r="J45" i="4"/>
  <c r="K45" i="4"/>
  <c r="L45" i="4"/>
  <c r="M45" i="4"/>
  <c r="O45" i="4"/>
  <c r="P45" i="4"/>
  <c r="Q45" i="4"/>
  <c r="E52" i="4"/>
  <c r="E53" i="4"/>
  <c r="E54" i="4"/>
  <c r="E55" i="4"/>
  <c r="E56" i="4"/>
  <c r="E57" i="4"/>
  <c r="E58" i="4"/>
  <c r="E60" i="4"/>
  <c r="F62" i="4"/>
  <c r="G62" i="4"/>
  <c r="H62" i="4"/>
  <c r="I62" i="4"/>
  <c r="J62" i="4"/>
  <c r="K62" i="4"/>
  <c r="L62" i="4"/>
  <c r="M62" i="4"/>
  <c r="O62" i="4"/>
  <c r="P62" i="4"/>
  <c r="Q62" i="4"/>
  <c r="F63" i="4"/>
  <c r="G63" i="4"/>
  <c r="E63" i="4" s="1"/>
  <c r="H63" i="4"/>
  <c r="I63" i="4"/>
  <c r="J63" i="4"/>
  <c r="K63" i="4"/>
  <c r="L63" i="4"/>
  <c r="M63" i="4"/>
  <c r="O63" i="4"/>
  <c r="P63" i="4"/>
  <c r="Q63" i="4"/>
  <c r="E70" i="4"/>
  <c r="E71" i="4"/>
  <c r="E72" i="4"/>
  <c r="E73" i="4"/>
  <c r="E74" i="4"/>
  <c r="E75" i="4"/>
  <c r="E76" i="4"/>
  <c r="E77" i="4"/>
  <c r="E78" i="4"/>
  <c r="E80" i="4"/>
  <c r="F80" i="4"/>
  <c r="G80" i="4"/>
  <c r="H80" i="4"/>
  <c r="I80" i="4"/>
  <c r="J80" i="4"/>
  <c r="K80" i="4"/>
  <c r="L80" i="4"/>
  <c r="M80" i="4"/>
  <c r="N80" i="4"/>
  <c r="O80" i="4"/>
  <c r="P80" i="4"/>
  <c r="Q80" i="4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8" i="2"/>
  <c r="C29" i="2"/>
  <c r="C30" i="2"/>
  <c r="C32" i="2"/>
  <c r="C33" i="2"/>
  <c r="C34" i="2"/>
  <c r="C35" i="2"/>
  <c r="B37" i="2"/>
  <c r="O37" i="2"/>
  <c r="C37" i="2" s="1"/>
  <c r="C44" i="2"/>
  <c r="C45" i="2"/>
  <c r="C46" i="2"/>
  <c r="C47" i="2"/>
  <c r="C48" i="2"/>
  <c r="C49" i="2"/>
  <c r="C50" i="2"/>
  <c r="C51" i="2"/>
  <c r="C52" i="2"/>
  <c r="C54" i="2"/>
  <c r="C55" i="2"/>
  <c r="C56" i="2"/>
  <c r="C57" i="2"/>
  <c r="C58" i="2"/>
  <c r="C59" i="2"/>
  <c r="C60" i="2"/>
  <c r="C61" i="2"/>
  <c r="C62" i="2"/>
  <c r="C63" i="2"/>
  <c r="C65" i="2"/>
  <c r="C66" i="2"/>
  <c r="C67" i="2"/>
  <c r="C69" i="2"/>
  <c r="C70" i="2"/>
  <c r="C71" i="2"/>
  <c r="C72" i="2"/>
  <c r="B73" i="2"/>
  <c r="C73" i="2"/>
  <c r="D73" i="2"/>
  <c r="E5" i="1"/>
  <c r="O73" i="2"/>
  <c r="C82" i="2"/>
  <c r="C83" i="2"/>
  <c r="C84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B117" i="2"/>
  <c r="O117" i="2"/>
  <c r="H16" i="1" s="1"/>
  <c r="O118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B161" i="2"/>
  <c r="D161" i="2"/>
  <c r="H5" i="1" s="1"/>
  <c r="E161" i="2"/>
  <c r="H6" i="1" s="1"/>
  <c r="F161" i="2"/>
  <c r="H7" i="1" s="1"/>
  <c r="G161" i="2"/>
  <c r="H8" i="1" s="1"/>
  <c r="H161" i="2"/>
  <c r="H9" i="1" s="1"/>
  <c r="I161" i="2"/>
  <c r="H10" i="1" s="1"/>
  <c r="J161" i="2"/>
  <c r="H11" i="1" s="1"/>
  <c r="K161" i="2"/>
  <c r="H12" i="1" s="1"/>
  <c r="L161" i="2"/>
  <c r="H13" i="1" s="1"/>
  <c r="M161" i="2"/>
  <c r="H14" i="1" s="1"/>
  <c r="N161" i="2"/>
  <c r="H15" i="1" s="1"/>
  <c r="O161" i="2"/>
  <c r="D162" i="2"/>
  <c r="C162" i="2" s="1"/>
  <c r="E162" i="2"/>
  <c r="F162" i="2"/>
  <c r="G162" i="2"/>
  <c r="H162" i="2"/>
  <c r="I162" i="2"/>
  <c r="J162" i="2"/>
  <c r="K162" i="2"/>
  <c r="L162" i="2"/>
  <c r="M162" i="2"/>
  <c r="I14" i="1" s="1"/>
  <c r="N162" i="2"/>
  <c r="O162" i="2"/>
  <c r="C170" i="2"/>
  <c r="C171" i="2"/>
  <c r="C172" i="2"/>
  <c r="C173" i="2"/>
  <c r="C174" i="2"/>
  <c r="C176" i="2"/>
  <c r="C177" i="2"/>
  <c r="C178" i="2"/>
  <c r="C179" i="2"/>
  <c r="C181" i="2"/>
  <c r="C183" i="2"/>
  <c r="C184" i="2"/>
  <c r="C185" i="2"/>
  <c r="C187" i="2"/>
  <c r="C188" i="2"/>
  <c r="C189" i="2"/>
  <c r="C191" i="2"/>
  <c r="B192" i="2"/>
  <c r="D192" i="2"/>
  <c r="E192" i="2"/>
  <c r="F192" i="2"/>
  <c r="C192" i="2" s="1"/>
  <c r="G192" i="2"/>
  <c r="H192" i="2"/>
  <c r="I192" i="2"/>
  <c r="J192" i="2"/>
  <c r="K192" i="2"/>
  <c r="L192" i="2"/>
  <c r="M192" i="2"/>
  <c r="N192" i="2"/>
  <c r="O192" i="2"/>
  <c r="B5" i="1"/>
  <c r="D5" i="1" s="1"/>
  <c r="I6" i="1"/>
  <c r="E7" i="1"/>
  <c r="G7" i="1" s="1"/>
  <c r="I7" i="1"/>
  <c r="J7" i="1"/>
  <c r="K7" i="1" s="1"/>
  <c r="D8" i="1"/>
  <c r="E8" i="1"/>
  <c r="F8" i="1" s="1"/>
  <c r="I8" i="1"/>
  <c r="J8" i="1"/>
  <c r="K8" i="1"/>
  <c r="J9" i="1"/>
  <c r="K9" i="1"/>
  <c r="I10" i="1"/>
  <c r="K10" i="1"/>
  <c r="I11" i="1"/>
  <c r="J11" i="1"/>
  <c r="K11" i="1" s="1"/>
  <c r="I12" i="1"/>
  <c r="K12" i="1"/>
  <c r="B13" i="1"/>
  <c r="D13" i="1" s="1"/>
  <c r="E13" i="1"/>
  <c r="G13" i="1" s="1"/>
  <c r="I13" i="1"/>
  <c r="J13" i="1"/>
  <c r="K13" i="1" s="1"/>
  <c r="E14" i="1"/>
  <c r="G14" i="1" s="1"/>
  <c r="J14" i="1"/>
  <c r="K14" i="1" s="1"/>
  <c r="B15" i="1"/>
  <c r="D15" i="1" s="1"/>
  <c r="E15" i="1"/>
  <c r="F15" i="1" s="1"/>
  <c r="I15" i="1"/>
  <c r="J15" i="1"/>
  <c r="K15" i="1" s="1"/>
  <c r="B16" i="1"/>
  <c r="D16" i="1" s="1"/>
  <c r="E16" i="1"/>
  <c r="G16" i="1" s="1"/>
  <c r="I16" i="1"/>
  <c r="J16" i="1"/>
  <c r="K16" i="1" s="1"/>
  <c r="C17" i="1"/>
  <c r="E5" i="6"/>
  <c r="J5" i="6"/>
  <c r="J13" i="6" s="1"/>
  <c r="E6" i="6"/>
  <c r="J6" i="6"/>
  <c r="J7" i="6"/>
  <c r="E8" i="6"/>
  <c r="E13" i="6" s="1"/>
  <c r="J8" i="6"/>
  <c r="P8" i="6"/>
  <c r="Q8" i="6"/>
  <c r="R8" i="6"/>
  <c r="T8" i="6"/>
  <c r="E9" i="6"/>
  <c r="J9" i="6"/>
  <c r="Q9" i="6"/>
  <c r="T9" i="6"/>
  <c r="E10" i="6"/>
  <c r="J10" i="6"/>
  <c r="E11" i="6"/>
  <c r="J11" i="6"/>
  <c r="E12" i="6"/>
  <c r="J12" i="6"/>
  <c r="C13" i="6"/>
  <c r="G13" i="6"/>
  <c r="G14" i="6" s="1"/>
  <c r="K13" i="6"/>
  <c r="K14" i="6"/>
  <c r="J20" i="6"/>
  <c r="Q40" i="6"/>
  <c r="R40" i="6"/>
  <c r="S40" i="6"/>
  <c r="T40" i="6"/>
  <c r="C41" i="6"/>
  <c r="E41" i="6"/>
  <c r="F41" i="6"/>
  <c r="G41" i="6"/>
  <c r="H41" i="6"/>
  <c r="I41" i="6"/>
  <c r="J41" i="6"/>
  <c r="K41" i="6"/>
  <c r="L41" i="6"/>
  <c r="M41" i="6"/>
  <c r="G20" i="8"/>
  <c r="G21" i="8"/>
  <c r="G22" i="8"/>
  <c r="G23" i="8"/>
  <c r="F27" i="8"/>
  <c r="F28" i="8"/>
  <c r="F31" i="8" s="1"/>
  <c r="F29" i="8"/>
  <c r="F30" i="8"/>
  <c r="C118" i="2"/>
  <c r="F13" i="1"/>
  <c r="I9" i="1"/>
  <c r="G15" i="1"/>
  <c r="J5" i="1"/>
  <c r="K5" i="1" s="1"/>
  <c r="C117" i="2"/>
  <c r="G5" i="1"/>
  <c r="F5" i="1"/>
  <c r="I5" i="1"/>
  <c r="I17" i="1" s="1"/>
  <c r="E62" i="4"/>
  <c r="G6" i="1"/>
  <c r="L6" i="1" s="1"/>
  <c r="F6" i="1"/>
  <c r="F10" i="1"/>
  <c r="F16" i="1"/>
  <c r="G8" i="1"/>
  <c r="L8" i="1" s="1"/>
  <c r="G9" i="1" l="1"/>
  <c r="L9" i="1" s="1"/>
  <c r="E17" i="1"/>
  <c r="F17" i="1" s="1"/>
  <c r="F9" i="1"/>
  <c r="D6" i="1"/>
  <c r="B17" i="1"/>
  <c r="G24" i="8"/>
  <c r="C161" i="2"/>
  <c r="L14" i="1"/>
  <c r="L15" i="1"/>
  <c r="F14" i="1"/>
  <c r="L11" i="1"/>
  <c r="L13" i="1"/>
  <c r="L16" i="1"/>
  <c r="F7" i="1"/>
  <c r="H17" i="1"/>
  <c r="L10" i="1"/>
  <c r="L12" i="1"/>
  <c r="L7" i="1"/>
  <c r="G17" i="1"/>
  <c r="K17" i="1"/>
  <c r="L5" i="1"/>
  <c r="D17" i="1"/>
  <c r="J17" i="1"/>
  <c r="D7" i="8" s="1"/>
  <c r="L17" i="1" l="1"/>
</calcChain>
</file>

<file path=xl/sharedStrings.xml><?xml version="1.0" encoding="utf-8"?>
<sst xmlns="http://schemas.openxmlformats.org/spreadsheetml/2006/main" count="687" uniqueCount="198">
  <si>
    <t>Azofert (Dosis)</t>
  </si>
  <si>
    <t>Quitomax  (Dosis)</t>
  </si>
  <si>
    <t>Enero</t>
  </si>
  <si>
    <t>Febrero</t>
  </si>
  <si>
    <t>Marzo</t>
  </si>
  <si>
    <t>Abril</t>
  </si>
  <si>
    <t>Junio</t>
  </si>
  <si>
    <t>Julio</t>
  </si>
  <si>
    <t>Agosto</t>
  </si>
  <si>
    <t>Septiembre</t>
  </si>
  <si>
    <t>Octubre</t>
  </si>
  <si>
    <t>Mes</t>
  </si>
  <si>
    <t xml:space="preserve">Total </t>
  </si>
  <si>
    <t>Ingreso CUP</t>
  </si>
  <si>
    <t>Empresa</t>
  </si>
  <si>
    <t>octubre</t>
  </si>
  <si>
    <t>diciembre</t>
  </si>
  <si>
    <t>PLAN</t>
  </si>
  <si>
    <t>REAL</t>
  </si>
  <si>
    <t>Venta de productos del INCA</t>
  </si>
  <si>
    <t>Ecomic, kg</t>
  </si>
  <si>
    <t>19 de abril, Quivicán</t>
  </si>
  <si>
    <t>Batabanó</t>
  </si>
  <si>
    <t>Melena del Sur</t>
  </si>
  <si>
    <t>Nazareno</t>
  </si>
  <si>
    <t>Ariguanabo, Bejucal</t>
  </si>
  <si>
    <t>Genética del Este, Madruga</t>
  </si>
  <si>
    <t>Villena, Madruga</t>
  </si>
  <si>
    <t>Total</t>
  </si>
  <si>
    <t>Nueva Paz</t>
  </si>
  <si>
    <t>Azofert, dosis</t>
  </si>
  <si>
    <t>Pectimorf, dosis</t>
  </si>
  <si>
    <t>Empresa/Unidad</t>
  </si>
  <si>
    <t>Empresa Agrop. Batabanó</t>
  </si>
  <si>
    <t>Jaruco</t>
  </si>
  <si>
    <t>Noviembre</t>
  </si>
  <si>
    <t>Diciembre</t>
  </si>
  <si>
    <t>Quitomax</t>
  </si>
  <si>
    <t>Empresas</t>
  </si>
  <si>
    <t>Municipio</t>
  </si>
  <si>
    <t>19 de Abril</t>
  </si>
  <si>
    <t>Quivicán</t>
  </si>
  <si>
    <t>Miguel Soneira</t>
  </si>
  <si>
    <t>Güines</t>
  </si>
  <si>
    <t>Plan</t>
  </si>
  <si>
    <t>Real</t>
  </si>
  <si>
    <t>Mayabeque</t>
  </si>
  <si>
    <t>Artemisa</t>
  </si>
  <si>
    <t>Otros</t>
  </si>
  <si>
    <t>Emp. de Aprov. Hidra Güines</t>
  </si>
  <si>
    <t>Labiofam</t>
  </si>
  <si>
    <t>CPA Waldo Díaz</t>
  </si>
  <si>
    <t xml:space="preserve">Nazareno (San José) </t>
  </si>
  <si>
    <t xml:space="preserve">UBPC José A. Varela Perez </t>
  </si>
  <si>
    <t>CCS Nelson Fdez</t>
  </si>
  <si>
    <t>CCS Luís Ruiz Pallares (Cotorro)</t>
  </si>
  <si>
    <t>Áreas a Sembrar</t>
  </si>
  <si>
    <t>Kg/ha</t>
  </si>
  <si>
    <t>TOTAL</t>
  </si>
  <si>
    <t>CCS Manuel Fajardo</t>
  </si>
  <si>
    <t>UBPC Sierra Maestra</t>
  </si>
  <si>
    <t>CPA Nelsón Fdez</t>
  </si>
  <si>
    <t>UBPC Comandante Guevara</t>
  </si>
  <si>
    <t>CCS Enrique Hart Dávalo (Cotorro)</t>
  </si>
  <si>
    <t>ICA</t>
  </si>
  <si>
    <t>Empresa Agrop. Metropolitana (Boyero)</t>
  </si>
  <si>
    <t>CCSF José Fco. Costa Velazquez (Wanajay)</t>
  </si>
  <si>
    <t>Emp. Agrop. Metropolitana (Boyero)</t>
  </si>
  <si>
    <t>UBPC 3 de Octubre</t>
  </si>
  <si>
    <t>CCS René O. Reine</t>
  </si>
  <si>
    <t>Finca CTC Nacional de San José</t>
  </si>
  <si>
    <t>Mayo</t>
  </si>
  <si>
    <t>Pertimorf</t>
  </si>
  <si>
    <t>CCS Vicente Pérez Noa (San Antonio)</t>
  </si>
  <si>
    <t>Comparación de las Ventas enero a mayo</t>
  </si>
  <si>
    <t>CCS Manuel Fajardo San José</t>
  </si>
  <si>
    <t xml:space="preserve">Clintes </t>
  </si>
  <si>
    <t>Cantidad</t>
  </si>
  <si>
    <t>Pertimort desde enero a mayo</t>
  </si>
  <si>
    <t>CCS Israel Reyes Zayas (Cotorro)</t>
  </si>
  <si>
    <t>CCS Enrique Hart Dávalos (Cotorro)</t>
  </si>
  <si>
    <t>CCS José Maceo</t>
  </si>
  <si>
    <t xml:space="preserve">Clientes </t>
  </si>
  <si>
    <t xml:space="preserve">Cantidad </t>
  </si>
  <si>
    <t>nov</t>
  </si>
  <si>
    <t>Labiofam UP7</t>
  </si>
  <si>
    <t>Labiofam Genix</t>
  </si>
  <si>
    <t>CCS - F Camilo Cienfuegos</t>
  </si>
  <si>
    <t>UBPC 55 Aniversario</t>
  </si>
  <si>
    <t>CCS Pepito Tey</t>
  </si>
  <si>
    <t>IP Rubén Villena Revolución</t>
  </si>
  <si>
    <t>Pectimorf (Dosis)</t>
  </si>
  <si>
    <t>UBPC Batalla de Santa Clara</t>
  </si>
  <si>
    <t xml:space="preserve">  </t>
  </si>
  <si>
    <t>Inst. Tecnológico Rubén Martinez Villena</t>
  </si>
  <si>
    <t xml:space="preserve">CCS Jesús Menéndez </t>
  </si>
  <si>
    <t>CCSF Camilo Cienfuegos Quivican</t>
  </si>
  <si>
    <t>CCS Hugo Rivero</t>
  </si>
  <si>
    <t xml:space="preserve">Campaña de Papa Provincia Mayabeque </t>
  </si>
  <si>
    <t>Estación Exp. Del Tabaco</t>
  </si>
  <si>
    <t xml:space="preserve">                  Quitomax</t>
  </si>
  <si>
    <t>CCS Niceto Pérez</t>
  </si>
  <si>
    <t>CCS America Libre</t>
  </si>
  <si>
    <t>CCS America libre</t>
  </si>
  <si>
    <r>
      <rPr>
        <sz val="11"/>
        <color theme="1"/>
        <rFont val="Calibri"/>
        <family val="2"/>
        <scheme val="minor"/>
      </rPr>
      <t>CCS Humberto Hdez.</t>
    </r>
    <r>
      <rPr>
        <b/>
        <sz val="11"/>
        <color indexed="8"/>
        <rFont val="Calibri"/>
        <family val="2"/>
      </rPr>
      <t xml:space="preserve"> </t>
    </r>
  </si>
  <si>
    <t xml:space="preserve">CCS Humberto Hdez. </t>
  </si>
  <si>
    <t>CCS Enrique Hart Dávalo</t>
  </si>
  <si>
    <t>CCS Antonio Maceo</t>
  </si>
  <si>
    <t xml:space="preserve">UBPC 3 de Octubre </t>
  </si>
  <si>
    <t>CENSA</t>
  </si>
  <si>
    <t>CCS Ruben Hdez</t>
  </si>
  <si>
    <t>Proyecto de Sericultura</t>
  </si>
  <si>
    <t>CCS 2da Declaración de la Habana</t>
  </si>
  <si>
    <t>CCS Guerrillero Heroico</t>
  </si>
  <si>
    <t>Madruga</t>
  </si>
  <si>
    <t xml:space="preserve">Genética del Este </t>
  </si>
  <si>
    <t xml:space="preserve">Villena </t>
  </si>
  <si>
    <t>San José</t>
  </si>
  <si>
    <t>Dosis/ha</t>
  </si>
  <si>
    <t>EcoMic Kg</t>
  </si>
  <si>
    <t xml:space="preserve">Campaña de Sorgo Provincia Mayabeque </t>
  </si>
  <si>
    <t>Quivicán 230 ha</t>
  </si>
  <si>
    <t>Melena 370ha</t>
  </si>
  <si>
    <t xml:space="preserve">Melena </t>
  </si>
  <si>
    <t>Raúl Indalecio Ruiz La Habana</t>
  </si>
  <si>
    <t>Ingreso</t>
  </si>
  <si>
    <t>Campaña de Maiz Labiofam 2015</t>
  </si>
  <si>
    <t>Provincias</t>
  </si>
  <si>
    <t>Cienfuegos</t>
  </si>
  <si>
    <t>Holgún</t>
  </si>
  <si>
    <t>CCS Orlando Cuella</t>
  </si>
  <si>
    <t>EcoMic (kg)</t>
  </si>
  <si>
    <t>CCS Elio Llenera</t>
  </si>
  <si>
    <t>CCS Orlando Cuellar</t>
  </si>
  <si>
    <t>Camilo Cienfuegos</t>
  </si>
  <si>
    <t xml:space="preserve">Campaña de Frijol Provincia Mayabeque </t>
  </si>
  <si>
    <t>Santa Cruz</t>
  </si>
  <si>
    <t xml:space="preserve">Campaña de Maíz Provincia Mayabeque </t>
  </si>
  <si>
    <t>CCS Conrado Benítez</t>
  </si>
  <si>
    <t>CCS José Ramón Castellanos</t>
  </si>
  <si>
    <t>Estación de Pastos y Forrajes Indio Hatuey</t>
  </si>
  <si>
    <t>Empresa Agroforestal Jibacoa</t>
  </si>
  <si>
    <t xml:space="preserve">       EcoMic (Kg)</t>
  </si>
  <si>
    <t xml:space="preserve">           QuitoMax (U)</t>
  </si>
  <si>
    <t xml:space="preserve">              AzoFert (U)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</si>
  <si>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</si>
  <si>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Quitomax, dosis para Solanáceas</t>
  </si>
  <si>
    <t>Quitomax, dosis para Granos</t>
  </si>
  <si>
    <t xml:space="preserve">Quitomax, dosis para Solanáceas </t>
  </si>
  <si>
    <t>E</t>
  </si>
  <si>
    <t>F</t>
  </si>
  <si>
    <t>A</t>
  </si>
  <si>
    <t>S</t>
  </si>
  <si>
    <t>O</t>
  </si>
  <si>
    <t>N</t>
  </si>
  <si>
    <t>D</t>
  </si>
  <si>
    <t>Ab</t>
  </si>
  <si>
    <t>Ag</t>
  </si>
  <si>
    <t>Mar</t>
  </si>
  <si>
    <t>May</t>
  </si>
  <si>
    <t>Jun</t>
  </si>
  <si>
    <t>Jul</t>
  </si>
  <si>
    <t>INGRESOS</t>
  </si>
  <si>
    <t xml:space="preserve">INGRESOS </t>
  </si>
  <si>
    <t>Estación Experimental del Tabaco</t>
  </si>
  <si>
    <t xml:space="preserve">Ingreso Fisiología CUP </t>
  </si>
  <si>
    <t>Emp. Agrop. Batabanó</t>
  </si>
  <si>
    <t xml:space="preserve">Conciliado </t>
  </si>
  <si>
    <t>Conciliado</t>
  </si>
  <si>
    <t>Emp. Agrop. Nueva Paz</t>
  </si>
  <si>
    <t>Empresa Agrop. Melena del Sur</t>
  </si>
  <si>
    <t>Emp. Agrop. Melena del Sur</t>
  </si>
  <si>
    <t>Emp. Agrop. Nazareno</t>
  </si>
  <si>
    <t>Emp. Agrop. Genética del Este, Madruga</t>
  </si>
  <si>
    <t>Emp. Agrop. Villena, Madruga</t>
  </si>
  <si>
    <t xml:space="preserve">Emp. Agrop. Nazareno (San José) </t>
  </si>
  <si>
    <t>Emp. Agrop. Miguel Soneira, Güines</t>
  </si>
  <si>
    <t>Emp. Agrop. 19 de abril, Quivicán</t>
  </si>
  <si>
    <t>Universidad de Granma</t>
  </si>
  <si>
    <t>Empresa Logística Agropecuaria Isla de la Juventud</t>
  </si>
  <si>
    <t>CCS Camilo Cienfuegos ( Cotorro)</t>
  </si>
  <si>
    <t>CCS José Maceo (Cotorro)</t>
  </si>
  <si>
    <r>
      <rPr>
        <sz val="11"/>
        <color indexed="8"/>
        <rFont val="Calibri"/>
        <family val="2"/>
      </rPr>
      <t xml:space="preserve">CCS René O. Reine   </t>
    </r>
    <r>
      <rPr>
        <b/>
        <sz val="11"/>
        <color indexed="8"/>
        <rFont val="Calibri"/>
        <family val="2"/>
      </rPr>
      <t xml:space="preserve">                                              </t>
    </r>
  </si>
  <si>
    <t>Empresa Agropecuaria Artemisa</t>
  </si>
  <si>
    <t>EES Emp. Agrop Guira de Melena</t>
  </si>
  <si>
    <t>Ingreso CUC</t>
  </si>
  <si>
    <t>Total CUP</t>
  </si>
  <si>
    <t>Total CUC</t>
  </si>
  <si>
    <t>TOTAL DE KG VENDIDOS</t>
  </si>
  <si>
    <t>Empresa Agropecuaria Horquita (Cienfuegos)</t>
  </si>
  <si>
    <r>
      <rPr>
        <b/>
        <sz val="11"/>
        <color indexed="8"/>
        <rFont val="Calibri"/>
        <family val="2"/>
      </rPr>
      <t>CCS ALFONSO GONZÁLEZ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indexed="8"/>
        <rFont val="Calibri"/>
        <family val="2"/>
      </rPr>
      <t>San Nicolás</t>
    </r>
  </si>
  <si>
    <t>CCS Israel León (Jagüey Grande)</t>
  </si>
  <si>
    <t>GELMA</t>
  </si>
  <si>
    <t>CCS Jósé Maceo (Cotorro)</t>
  </si>
  <si>
    <t>Empresa Agropecuaria Alquízar</t>
  </si>
  <si>
    <t xml:space="preserve"> </t>
  </si>
  <si>
    <t xml:space="preserve">       </t>
  </si>
  <si>
    <t>Comportamiento de las ventas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</si>
</sst>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&quot;€&quot;_-;\-* #,##0.00\ &quot;€&quot;_-;_-* &quot;-&quot;??\ &quot;€&quot;_-;_-@_-"/>
    <numFmt numFmtId="165" formatCode="0.0"/>
  </numFmts>
  <fonts count="2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color indexed="8"/>
      <name val="Calibri"/>
      <family val="2"/>
    </font>
    <font>
      <b/>
      <sz val="11"/>
      <color indexed="10"/>
      <name val="Calibri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rgb="FFFF0000"/>
      <name val="Arial"/>
      <family val="2"/>
    </font>
    <font>
      <b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50">
    <border>
      <left/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304">
    <xf numFmtId="0" fontId="0" fillId="0" borderId="0" xfId="0"/>
    <xf numFmtId="0" fontId="0" fillId="0" borderId="1" xfId="0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0" fillId="0" borderId="0" xfId="0" applyBorder="1" applyAlignment="1">
      <alignment horizontal="right" vertical="top" wrapText="1"/>
    </xf>
    <xf numFmtId="0" fontId="5" fillId="0" borderId="0" xfId="0" applyFont="1"/>
    <xf numFmtId="0" fontId="0" fillId="0" borderId="2" xfId="0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top" wrapText="1"/>
    </xf>
    <xf numFmtId="2" fontId="6" fillId="0" borderId="2" xfId="0" applyNumberFormat="1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0" xfId="0" applyBorder="1" applyAlignment="1"/>
    <xf numFmtId="0" fontId="0" fillId="0" borderId="0" xfId="0" applyBorder="1"/>
    <xf numFmtId="0" fontId="6" fillId="0" borderId="5" xfId="0" applyFont="1" applyBorder="1"/>
    <xf numFmtId="0" fontId="5" fillId="0" borderId="5" xfId="0" applyFont="1" applyBorder="1"/>
    <xf numFmtId="0" fontId="0" fillId="0" borderId="0" xfId="0" applyFont="1"/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Border="1"/>
    <xf numFmtId="0" fontId="5" fillId="0" borderId="0" xfId="0" applyFont="1" applyBorder="1" applyAlignment="1"/>
    <xf numFmtId="0" fontId="0" fillId="0" borderId="9" xfId="0" applyFill="1" applyBorder="1" applyAlignment="1"/>
    <xf numFmtId="0" fontId="5" fillId="0" borderId="6" xfId="0" applyFont="1" applyBorder="1" applyAlignment="1"/>
    <xf numFmtId="0" fontId="0" fillId="0" borderId="6" xfId="0" applyBorder="1" applyAlignment="1">
      <alignment horizontal="left"/>
    </xf>
    <xf numFmtId="0" fontId="5" fillId="0" borderId="8" xfId="0" applyFont="1" applyBorder="1" applyAlignment="1">
      <alignment horizontal="center"/>
    </xf>
    <xf numFmtId="2" fontId="0" fillId="0" borderId="0" xfId="0" applyNumberFormat="1"/>
    <xf numFmtId="0" fontId="4" fillId="0" borderId="5" xfId="0" applyFont="1" applyBorder="1"/>
    <xf numFmtId="0" fontId="0" fillId="0" borderId="5" xfId="0" applyFont="1" applyBorder="1"/>
    <xf numFmtId="0" fontId="8" fillId="0" borderId="10" xfId="0" applyFont="1" applyBorder="1"/>
    <xf numFmtId="0" fontId="7" fillId="0" borderId="11" xfId="0" applyFont="1" applyBorder="1" applyAlignment="1">
      <alignment horizontal="center"/>
    </xf>
    <xf numFmtId="0" fontId="7" fillId="0" borderId="10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justify" vertical="top" wrapText="1"/>
    </xf>
    <xf numFmtId="0" fontId="8" fillId="0" borderId="2" xfId="0" applyFont="1" applyBorder="1" applyAlignment="1">
      <alignment horizontal="justify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justify" vertical="top" wrapText="1"/>
    </xf>
    <xf numFmtId="0" fontId="8" fillId="0" borderId="14" xfId="0" applyFont="1" applyBorder="1" applyAlignment="1">
      <alignment horizontal="center" vertical="top" wrapText="1"/>
    </xf>
    <xf numFmtId="0" fontId="8" fillId="0" borderId="15" xfId="0" applyFont="1" applyBorder="1" applyAlignment="1">
      <alignment horizontal="justify" vertical="top" wrapText="1"/>
    </xf>
    <xf numFmtId="0" fontId="8" fillId="0" borderId="16" xfId="0" applyFont="1" applyBorder="1" applyAlignment="1">
      <alignment horizontal="justify" vertical="top" wrapText="1"/>
    </xf>
    <xf numFmtId="0" fontId="8" fillId="0" borderId="16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17" xfId="0" applyFont="1" applyBorder="1" applyAlignment="1">
      <alignment horizontal="center" vertical="top" wrapText="1"/>
    </xf>
    <xf numFmtId="0" fontId="8" fillId="0" borderId="18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6" xfId="0" applyFont="1" applyBorder="1"/>
    <xf numFmtId="0" fontId="0" fillId="0" borderId="6" xfId="0" applyFont="1" applyBorder="1" applyAlignment="1"/>
    <xf numFmtId="0" fontId="0" fillId="0" borderId="7" xfId="0" applyBorder="1"/>
    <xf numFmtId="0" fontId="0" fillId="0" borderId="8" xfId="0" applyBorder="1"/>
    <xf numFmtId="0" fontId="5" fillId="0" borderId="8" xfId="0" applyFont="1" applyBorder="1"/>
    <xf numFmtId="0" fontId="5" fillId="0" borderId="7" xfId="0" applyFont="1" applyBorder="1"/>
    <xf numFmtId="0" fontId="5" fillId="0" borderId="6" xfId="0" applyFont="1" applyBorder="1"/>
    <xf numFmtId="0" fontId="5" fillId="0" borderId="19" xfId="0" applyFont="1" applyBorder="1"/>
    <xf numFmtId="0" fontId="5" fillId="0" borderId="20" xfId="0" applyFont="1" applyBorder="1"/>
    <xf numFmtId="0" fontId="0" fillId="0" borderId="21" xfId="0" applyBorder="1" applyAlignment="1"/>
    <xf numFmtId="0" fontId="0" fillId="0" borderId="22" xfId="0" applyBorder="1" applyAlignment="1"/>
    <xf numFmtId="0" fontId="0" fillId="0" borderId="23" xfId="0" applyBorder="1" applyAlignment="1"/>
    <xf numFmtId="0" fontId="0" fillId="0" borderId="5" xfId="0" applyFont="1" applyBorder="1" applyAlignment="1">
      <alignment horizontal="center"/>
    </xf>
    <xf numFmtId="0" fontId="0" fillId="0" borderId="8" xfId="0" applyBorder="1" applyAlignment="1">
      <alignment horizontal="center"/>
    </xf>
    <xf numFmtId="1" fontId="0" fillId="0" borderId="2" xfId="0" applyNumberFormat="1" applyBorder="1" applyAlignment="1">
      <alignment horizontal="center" vertical="top" wrapText="1"/>
    </xf>
    <xf numFmtId="0" fontId="7" fillId="0" borderId="24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2" fillId="0" borderId="5" xfId="0" applyFont="1" applyBorder="1"/>
    <xf numFmtId="0" fontId="7" fillId="0" borderId="25" xfId="0" applyFont="1" applyBorder="1" applyAlignment="1">
      <alignment horizontal="center"/>
    </xf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27" xfId="0" applyFont="1" applyBorder="1" applyAlignment="1">
      <alignment horizontal="center" vertical="top" wrapText="1"/>
    </xf>
    <xf numFmtId="0" fontId="8" fillId="0" borderId="28" xfId="0" applyFont="1" applyBorder="1" applyAlignment="1">
      <alignment horizontal="center" vertical="top" wrapText="1"/>
    </xf>
    <xf numFmtId="0" fontId="8" fillId="0" borderId="29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30" xfId="0" applyFont="1" applyBorder="1" applyAlignment="1">
      <alignment horizontal="center" vertical="top" wrapText="1"/>
    </xf>
    <xf numFmtId="0" fontId="8" fillId="0" borderId="25" xfId="0" applyFont="1" applyBorder="1" applyAlignment="1">
      <alignment horizontal="center" vertical="top" wrapText="1"/>
    </xf>
    <xf numFmtId="0" fontId="8" fillId="0" borderId="31" xfId="0" applyFont="1" applyBorder="1" applyAlignment="1">
      <alignment horizontal="center" vertical="top" wrapText="1"/>
    </xf>
    <xf numFmtId="0" fontId="8" fillId="0" borderId="32" xfId="0" applyFont="1" applyBorder="1" applyAlignment="1">
      <alignment horizontal="justify" vertical="top" wrapText="1"/>
    </xf>
    <xf numFmtId="0" fontId="8" fillId="0" borderId="33" xfId="0" applyFont="1" applyBorder="1" applyAlignment="1">
      <alignment horizontal="justify" vertical="top" wrapText="1"/>
    </xf>
    <xf numFmtId="0" fontId="8" fillId="0" borderId="34" xfId="0" applyFont="1" applyBorder="1" applyAlignment="1">
      <alignment horizontal="justify" vertical="top" wrapText="1"/>
    </xf>
    <xf numFmtId="0" fontId="8" fillId="0" borderId="35" xfId="0" applyFont="1" applyBorder="1" applyAlignment="1">
      <alignment horizontal="justify" vertical="top" wrapText="1"/>
    </xf>
    <xf numFmtId="0" fontId="7" fillId="0" borderId="36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8" fillId="0" borderId="30" xfId="0" applyFont="1" applyBorder="1" applyAlignment="1">
      <alignment horizontal="justify" vertical="top" wrapText="1"/>
    </xf>
    <xf numFmtId="0" fontId="8" fillId="0" borderId="17" xfId="0" applyFont="1" applyBorder="1" applyAlignment="1">
      <alignment horizontal="justify" vertical="top" wrapText="1"/>
    </xf>
    <xf numFmtId="0" fontId="8" fillId="0" borderId="37" xfId="0" applyFont="1" applyBorder="1" applyAlignment="1">
      <alignment horizontal="center" vertical="top" wrapText="1"/>
    </xf>
    <xf numFmtId="0" fontId="8" fillId="0" borderId="37" xfId="0" applyFont="1" applyBorder="1" applyAlignment="1">
      <alignment horizontal="justify" vertical="top" wrapText="1"/>
    </xf>
    <xf numFmtId="0" fontId="7" fillId="0" borderId="15" xfId="0" applyFont="1" applyBorder="1" applyAlignment="1">
      <alignment horizontal="justify" vertical="top" wrapText="1"/>
    </xf>
    <xf numFmtId="0" fontId="0" fillId="0" borderId="6" xfId="0" applyBorder="1" applyAlignment="1"/>
    <xf numFmtId="0" fontId="13" fillId="0" borderId="2" xfId="0" applyFont="1" applyBorder="1" applyAlignment="1">
      <alignment horizontal="center" vertical="top" wrapText="1"/>
    </xf>
    <xf numFmtId="0" fontId="13" fillId="0" borderId="14" xfId="0" applyFont="1" applyBorder="1" applyAlignment="1">
      <alignment horizontal="center" vertical="top" wrapText="1"/>
    </xf>
    <xf numFmtId="0" fontId="13" fillId="0" borderId="38" xfId="0" applyFont="1" applyBorder="1" applyAlignment="1">
      <alignment horizontal="justify" vertical="top" wrapText="1"/>
    </xf>
    <xf numFmtId="0" fontId="13" fillId="0" borderId="0" xfId="0" applyFont="1" applyBorder="1" applyAlignment="1">
      <alignment horizontal="justify" vertical="top" wrapText="1"/>
    </xf>
    <xf numFmtId="0" fontId="13" fillId="0" borderId="27" xfId="0" applyFont="1" applyBorder="1" applyAlignment="1">
      <alignment horizontal="center" vertical="top" wrapText="1"/>
    </xf>
    <xf numFmtId="0" fontId="7" fillId="0" borderId="0" xfId="0" applyFont="1" applyFill="1" applyBorder="1" applyAlignment="1">
      <alignment horizontal="justify" vertical="top" wrapText="1"/>
    </xf>
    <xf numFmtId="2" fontId="7" fillId="0" borderId="0" xfId="0" applyNumberFormat="1" applyFont="1" applyFill="1" applyBorder="1" applyAlignment="1">
      <alignment horizontal="center" vertical="top" wrapText="1"/>
    </xf>
    <xf numFmtId="0" fontId="14" fillId="0" borderId="0" xfId="0" applyFont="1"/>
    <xf numFmtId="2" fontId="14" fillId="0" borderId="0" xfId="0" applyNumberFormat="1" applyFont="1"/>
    <xf numFmtId="0" fontId="8" fillId="0" borderId="13" xfId="0" applyFont="1" applyBorder="1" applyAlignment="1">
      <alignment horizontal="justify" vertical="top" wrapText="1"/>
    </xf>
    <xf numFmtId="0" fontId="8" fillId="0" borderId="25" xfId="0" applyFont="1" applyBorder="1" applyAlignment="1">
      <alignment horizontal="justify" vertical="top" wrapText="1"/>
    </xf>
    <xf numFmtId="0" fontId="7" fillId="0" borderId="0" xfId="0" applyFont="1" applyFill="1" applyBorder="1" applyAlignment="1">
      <alignment horizontal="center" vertical="top" wrapText="1"/>
    </xf>
    <xf numFmtId="2" fontId="14" fillId="0" borderId="0" xfId="0" applyNumberFormat="1" applyFont="1" applyAlignment="1">
      <alignment horizontal="center"/>
    </xf>
    <xf numFmtId="0" fontId="7" fillId="0" borderId="10" xfId="0" applyFont="1" applyBorder="1" applyAlignment="1">
      <alignment horizontal="center"/>
    </xf>
    <xf numFmtId="0" fontId="0" fillId="0" borderId="6" xfId="0" applyFill="1" applyBorder="1" applyAlignment="1"/>
    <xf numFmtId="0" fontId="13" fillId="0" borderId="15" xfId="0" applyFont="1" applyBorder="1" applyAlignment="1">
      <alignment horizontal="justify" vertical="top" wrapText="1"/>
    </xf>
    <xf numFmtId="0" fontId="13" fillId="0" borderId="16" xfId="0" applyFont="1" applyBorder="1" applyAlignment="1">
      <alignment horizontal="justify" vertical="top" wrapText="1"/>
    </xf>
    <xf numFmtId="0" fontId="13" fillId="0" borderId="16" xfId="0" applyFont="1" applyBorder="1" applyAlignment="1">
      <alignment horizontal="center" vertical="top" wrapText="1"/>
    </xf>
    <xf numFmtId="0" fontId="2" fillId="0" borderId="0" xfId="0" applyFont="1"/>
    <xf numFmtId="0" fontId="15" fillId="0" borderId="0" xfId="0" applyFont="1" applyFill="1" applyBorder="1" applyAlignment="1">
      <alignment vertical="top" wrapText="1"/>
    </xf>
    <xf numFmtId="0" fontId="12" fillId="0" borderId="0" xfId="0" applyFont="1"/>
    <xf numFmtId="0" fontId="0" fillId="0" borderId="5" xfId="0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2" fontId="6" fillId="0" borderId="0" xfId="0" applyNumberFormat="1" applyFont="1" applyBorder="1" applyAlignment="1">
      <alignment vertical="top" wrapText="1"/>
    </xf>
    <xf numFmtId="0" fontId="0" fillId="0" borderId="6" xfId="0" applyBorder="1" applyAlignment="1"/>
    <xf numFmtId="0" fontId="2" fillId="0" borderId="6" xfId="0" applyFont="1" applyBorder="1" applyAlignment="1">
      <alignment horizontal="left"/>
    </xf>
    <xf numFmtId="0" fontId="8" fillId="0" borderId="26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25" xfId="0" applyFont="1" applyBorder="1" applyAlignment="1">
      <alignment horizontal="center" vertical="center"/>
    </xf>
    <xf numFmtId="0" fontId="7" fillId="0" borderId="30" xfId="0" applyFont="1" applyBorder="1" applyAlignment="1">
      <alignment horizontal="justify" vertical="top" wrapText="1"/>
    </xf>
    <xf numFmtId="0" fontId="7" fillId="0" borderId="16" xfId="0" applyFont="1" applyBorder="1" applyAlignment="1">
      <alignment horizontal="justify" vertical="top" wrapText="1"/>
    </xf>
    <xf numFmtId="0" fontId="0" fillId="0" borderId="6" xfId="0" applyBorder="1" applyAlignment="1"/>
    <xf numFmtId="0" fontId="0" fillId="0" borderId="8" xfId="0" applyBorder="1" applyAlignment="1"/>
    <xf numFmtId="0" fontId="0" fillId="0" borderId="6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6" xfId="0" applyBorder="1" applyAlignment="1"/>
    <xf numFmtId="0" fontId="0" fillId="0" borderId="6" xfId="0" applyFont="1" applyBorder="1" applyAlignment="1"/>
    <xf numFmtId="0" fontId="0" fillId="0" borderId="7" xfId="0" applyFont="1" applyBorder="1" applyAlignment="1"/>
    <xf numFmtId="0" fontId="0" fillId="0" borderId="8" xfId="0" applyFont="1" applyBorder="1" applyAlignment="1"/>
    <xf numFmtId="0" fontId="16" fillId="0" borderId="5" xfId="0" applyFont="1" applyBorder="1"/>
    <xf numFmtId="0" fontId="16" fillId="0" borderId="6" xfId="0" applyFont="1" applyBorder="1" applyAlignment="1"/>
    <xf numFmtId="0" fontId="0" fillId="0" borderId="39" xfId="0" applyFont="1" applyBorder="1"/>
    <xf numFmtId="0" fontId="17" fillId="0" borderId="0" xfId="0" applyFont="1"/>
    <xf numFmtId="0" fontId="10" fillId="0" borderId="0" xfId="0" applyFont="1"/>
    <xf numFmtId="0" fontId="11" fillId="0" borderId="0" xfId="0" applyFont="1"/>
    <xf numFmtId="0" fontId="11" fillId="0" borderId="5" xfId="0" applyFont="1" applyBorder="1"/>
    <xf numFmtId="0" fontId="18" fillId="0" borderId="5" xfId="0" applyFont="1" applyBorder="1"/>
    <xf numFmtId="0" fontId="19" fillId="0" borderId="0" xfId="0" applyFont="1"/>
    <xf numFmtId="0" fontId="16" fillId="0" borderId="0" xfId="0" applyFont="1" applyBorder="1" applyAlignment="1"/>
    <xf numFmtId="0" fontId="16" fillId="0" borderId="0" xfId="0" applyFont="1" applyBorder="1"/>
    <xf numFmtId="0" fontId="0" fillId="0" borderId="39" xfId="0" applyBorder="1"/>
    <xf numFmtId="0" fontId="18" fillId="0" borderId="0" xfId="0" applyFont="1" applyBorder="1"/>
    <xf numFmtId="0" fontId="16" fillId="0" borderId="5" xfId="0" applyFont="1" applyBorder="1" applyAlignment="1">
      <alignment horizontal="center"/>
    </xf>
    <xf numFmtId="0" fontId="0" fillId="0" borderId="5" xfId="0" applyBorder="1" applyAlignment="1">
      <alignment horizontal="right"/>
    </xf>
    <xf numFmtId="0" fontId="6" fillId="0" borderId="0" xfId="0" applyFont="1" applyBorder="1" applyAlignment="1">
      <alignment horizontal="center" vertical="top" wrapText="1"/>
    </xf>
    <xf numFmtId="2" fontId="6" fillId="0" borderId="0" xfId="0" applyNumberFormat="1" applyFont="1" applyBorder="1" applyAlignment="1">
      <alignment horizontal="center" vertical="top" wrapText="1"/>
    </xf>
    <xf numFmtId="0" fontId="16" fillId="0" borderId="19" xfId="0" applyFont="1" applyBorder="1" applyAlignment="1"/>
    <xf numFmtId="0" fontId="16" fillId="0" borderId="39" xfId="0" applyFont="1" applyBorder="1"/>
    <xf numFmtId="0" fontId="16" fillId="0" borderId="32" xfId="0" applyFont="1" applyBorder="1" applyAlignment="1"/>
    <xf numFmtId="0" fontId="16" fillId="0" borderId="40" xfId="0" applyFont="1" applyBorder="1"/>
    <xf numFmtId="0" fontId="16" fillId="0" borderId="33" xfId="0" applyFont="1" applyBorder="1"/>
    <xf numFmtId="0" fontId="16" fillId="0" borderId="10" xfId="0" applyFont="1" applyBorder="1" applyAlignment="1"/>
    <xf numFmtId="0" fontId="16" fillId="0" borderId="11" xfId="0" applyFont="1" applyBorder="1" applyAlignment="1"/>
    <xf numFmtId="0" fontId="16" fillId="0" borderId="41" xfId="0" applyFont="1" applyBorder="1" applyAlignment="1"/>
    <xf numFmtId="0" fontId="11" fillId="0" borderId="11" xfId="0" applyFont="1" applyBorder="1" applyAlignment="1"/>
    <xf numFmtId="0" fontId="11" fillId="0" borderId="41" xfId="0" applyFont="1" applyBorder="1" applyAlignment="1"/>
    <xf numFmtId="0" fontId="11" fillId="0" borderId="40" xfId="0" applyFont="1" applyBorder="1"/>
    <xf numFmtId="0" fontId="11" fillId="0" borderId="33" xfId="0" applyFont="1" applyBorder="1"/>
    <xf numFmtId="0" fontId="18" fillId="0" borderId="10" xfId="0" applyFont="1" applyBorder="1" applyAlignment="1"/>
    <xf numFmtId="0" fontId="6" fillId="0" borderId="0" xfId="0" applyFont="1" applyBorder="1" applyAlignment="1"/>
    <xf numFmtId="0" fontId="6" fillId="0" borderId="0" xfId="0" applyFont="1" applyBorder="1"/>
    <xf numFmtId="0" fontId="20" fillId="0" borderId="0" xfId="0" applyFont="1"/>
    <xf numFmtId="0" fontId="21" fillId="0" borderId="0" xfId="0" applyFont="1"/>
    <xf numFmtId="0" fontId="21" fillId="0" borderId="0" xfId="0" applyFont="1" applyBorder="1" applyAlignment="1">
      <alignment horizontal="center"/>
    </xf>
    <xf numFmtId="2" fontId="21" fillId="0" borderId="0" xfId="0" applyNumberFormat="1" applyFont="1" applyBorder="1" applyAlignment="1">
      <alignment horizontal="center"/>
    </xf>
    <xf numFmtId="0" fontId="20" fillId="0" borderId="0" xfId="0" applyFont="1" applyBorder="1"/>
    <xf numFmtId="0" fontId="20" fillId="0" borderId="0" xfId="0" applyFont="1" applyBorder="1" applyAlignment="1">
      <alignment horizontal="center"/>
    </xf>
    <xf numFmtId="1" fontId="20" fillId="0" borderId="0" xfId="0" applyNumberFormat="1" applyFont="1" applyBorder="1"/>
    <xf numFmtId="2" fontId="20" fillId="0" borderId="0" xfId="0" applyNumberFormat="1" applyFont="1" applyBorder="1"/>
    <xf numFmtId="165" fontId="20" fillId="0" borderId="0" xfId="1" applyNumberFormat="1" applyFont="1" applyBorder="1" applyAlignment="1">
      <alignment horizontal="right"/>
    </xf>
    <xf numFmtId="0" fontId="21" fillId="0" borderId="0" xfId="0" applyFont="1" applyBorder="1"/>
    <xf numFmtId="2" fontId="21" fillId="0" borderId="0" xfId="0" applyNumberFormat="1" applyFont="1" applyBorder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20" xfId="0" applyBorder="1" applyAlignment="1"/>
    <xf numFmtId="0" fontId="2" fillId="0" borderId="6" xfId="0" applyFont="1" applyBorder="1" applyAlignment="1"/>
    <xf numFmtId="0" fontId="0" fillId="0" borderId="6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0" fillId="0" borderId="6" xfId="0" applyBorder="1"/>
    <xf numFmtId="0" fontId="0" fillId="0" borderId="21" xfId="0" applyFill="1" applyBorder="1" applyAlignment="1"/>
    <xf numFmtId="0" fontId="0" fillId="0" borderId="23" xfId="0" applyBorder="1"/>
    <xf numFmtId="0" fontId="6" fillId="0" borderId="42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 wrapText="1"/>
    </xf>
    <xf numFmtId="0" fontId="18" fillId="0" borderId="16" xfId="0" applyFont="1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 wrapText="1"/>
    </xf>
    <xf numFmtId="2" fontId="9" fillId="0" borderId="16" xfId="0" applyNumberFormat="1" applyFont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2" fontId="0" fillId="0" borderId="16" xfId="0" applyNumberFormat="1" applyBorder="1" applyAlignment="1">
      <alignment horizontal="center"/>
    </xf>
    <xf numFmtId="2" fontId="0" fillId="0" borderId="25" xfId="0" applyNumberFormat="1" applyBorder="1" applyAlignment="1">
      <alignment horizontal="center"/>
    </xf>
    <xf numFmtId="2" fontId="6" fillId="0" borderId="17" xfId="0" applyNumberFormat="1" applyFont="1" applyBorder="1" applyAlignment="1">
      <alignment horizontal="center" vertical="top" wrapText="1"/>
    </xf>
    <xf numFmtId="2" fontId="18" fillId="0" borderId="16" xfId="0" applyNumberFormat="1" applyFont="1" applyBorder="1" applyAlignment="1">
      <alignment vertical="center"/>
    </xf>
    <xf numFmtId="0" fontId="12" fillId="0" borderId="5" xfId="0" applyFont="1" applyBorder="1"/>
    <xf numFmtId="0" fontId="19" fillId="0" borderId="5" xfId="0" applyFont="1" applyBorder="1"/>
    <xf numFmtId="0" fontId="12" fillId="0" borderId="39" xfId="0" applyFont="1" applyBorder="1"/>
    <xf numFmtId="0" fontId="7" fillId="0" borderId="0" xfId="0" applyFont="1" applyBorder="1" applyAlignment="1">
      <alignment horizontal="center" vertical="top" wrapText="1"/>
    </xf>
    <xf numFmtId="0" fontId="8" fillId="0" borderId="24" xfId="0" applyFont="1" applyBorder="1" applyAlignment="1">
      <alignment horizontal="center" vertical="top" wrapText="1"/>
    </xf>
    <xf numFmtId="0" fontId="8" fillId="0" borderId="36" xfId="0" applyFont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/>
    </xf>
    <xf numFmtId="0" fontId="8" fillId="0" borderId="43" xfId="0" applyFont="1" applyBorder="1" applyAlignment="1">
      <alignment horizontal="center" vertical="top" wrapText="1"/>
    </xf>
    <xf numFmtId="0" fontId="8" fillId="0" borderId="44" xfId="0" applyFont="1" applyBorder="1" applyAlignment="1">
      <alignment horizontal="center" vertical="top" wrapText="1"/>
    </xf>
    <xf numFmtId="0" fontId="8" fillId="0" borderId="45" xfId="0" applyFont="1" applyBorder="1" applyAlignment="1">
      <alignment horizontal="center" vertical="top" wrapText="1"/>
    </xf>
    <xf numFmtId="0" fontId="7" fillId="0" borderId="0" xfId="0" applyFont="1" applyBorder="1"/>
    <xf numFmtId="0" fontId="8" fillId="0" borderId="46" xfId="0" applyFont="1" applyBorder="1" applyAlignment="1">
      <alignment horizontal="center" vertical="top" wrapText="1"/>
    </xf>
    <xf numFmtId="0" fontId="7" fillId="0" borderId="18" xfId="0" applyFont="1" applyBorder="1" applyAlignment="1">
      <alignment horizontal="center" vertical="top" wrapText="1"/>
    </xf>
    <xf numFmtId="0" fontId="8" fillId="0" borderId="47" xfId="0" applyFont="1" applyBorder="1" applyAlignment="1">
      <alignment horizontal="center" vertical="top" wrapText="1"/>
    </xf>
    <xf numFmtId="0" fontId="22" fillId="0" borderId="16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left" vertical="top"/>
    </xf>
    <xf numFmtId="0" fontId="1" fillId="0" borderId="6" xfId="0" applyFont="1" applyBorder="1" applyAlignment="1">
      <alignment horizontal="left"/>
    </xf>
    <xf numFmtId="0" fontId="8" fillId="0" borderId="26" xfId="0" applyFont="1" applyBorder="1"/>
    <xf numFmtId="0" fontId="0" fillId="0" borderId="26" xfId="0" applyBorder="1"/>
    <xf numFmtId="0" fontId="7" fillId="0" borderId="16" xfId="0" applyFont="1" applyBorder="1" applyAlignment="1">
      <alignment horizontal="center" vertical="top" wrapText="1"/>
    </xf>
    <xf numFmtId="0" fontId="7" fillId="2" borderId="10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center"/>
    </xf>
    <xf numFmtId="0" fontId="7" fillId="2" borderId="2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/>
    </xf>
    <xf numFmtId="0" fontId="0" fillId="0" borderId="6" xfId="0" applyBorder="1" applyAlignment="1"/>
    <xf numFmtId="0" fontId="0" fillId="0" borderId="6" xfId="0" applyBorder="1" applyAlignment="1"/>
    <xf numFmtId="0" fontId="0" fillId="0" borderId="6" xfId="0" applyBorder="1" applyAlignment="1"/>
    <xf numFmtId="0" fontId="0" fillId="0" borderId="8" xfId="0" applyBorder="1" applyAlignment="1"/>
    <xf numFmtId="0" fontId="0" fillId="0" borderId="6" xfId="0" applyBorder="1" applyAlignment="1"/>
    <xf numFmtId="0" fontId="1" fillId="0" borderId="6" xfId="0" applyFont="1" applyBorder="1" applyAlignment="1"/>
    <xf numFmtId="0" fontId="0" fillId="0" borderId="6" xfId="0" applyBorder="1" applyAlignment="1"/>
    <xf numFmtId="0" fontId="0" fillId="0" borderId="6" xfId="0" applyBorder="1" applyAlignment="1"/>
    <xf numFmtId="0" fontId="0" fillId="0" borderId="7" xfId="0" applyFont="1" applyBorder="1" applyAlignment="1"/>
    <xf numFmtId="0" fontId="0" fillId="0" borderId="8" xfId="0" applyFont="1" applyBorder="1" applyAlignment="1"/>
    <xf numFmtId="0" fontId="0" fillId="0" borderId="8" xfId="0" applyBorder="1" applyAlignment="1"/>
    <xf numFmtId="0" fontId="0" fillId="0" borderId="20" xfId="0" applyBorder="1" applyAlignment="1"/>
    <xf numFmtId="0" fontId="16" fillId="0" borderId="4" xfId="0" applyFont="1" applyBorder="1" applyAlignment="1">
      <alignment horizontal="center" vertical="center" wrapText="1"/>
    </xf>
    <xf numFmtId="0" fontId="5" fillId="0" borderId="7" xfId="0" applyFont="1" applyBorder="1" applyAlignment="1"/>
    <xf numFmtId="0" fontId="5" fillId="0" borderId="8" xfId="0" applyFont="1" applyBorder="1" applyAlignment="1"/>
    <xf numFmtId="1" fontId="6" fillId="0" borderId="2" xfId="0" applyNumberFormat="1" applyFont="1" applyBorder="1" applyAlignment="1">
      <alignment horizontal="center" vertical="top" wrapText="1"/>
    </xf>
    <xf numFmtId="0" fontId="12" fillId="0" borderId="6" xfId="0" applyFont="1" applyBorder="1" applyAlignment="1"/>
    <xf numFmtId="0" fontId="0" fillId="0" borderId="6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6" xfId="0" applyFont="1" applyBorder="1" applyAlignment="1"/>
    <xf numFmtId="0" fontId="0" fillId="0" borderId="7" xfId="0" applyFont="1" applyBorder="1" applyAlignment="1"/>
    <xf numFmtId="0" fontId="0" fillId="0" borderId="8" xfId="0" applyFont="1" applyBorder="1" applyAlignment="1"/>
    <xf numFmtId="0" fontId="16" fillId="0" borderId="39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6" fillId="0" borderId="39" xfId="0" applyFont="1" applyBorder="1" applyAlignment="1">
      <alignment horizontal="center"/>
    </xf>
    <xf numFmtId="0" fontId="16" fillId="0" borderId="48" xfId="0" applyFont="1" applyBorder="1" applyAlignment="1">
      <alignment horizontal="center"/>
    </xf>
    <xf numFmtId="0" fontId="18" fillId="0" borderId="21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6" fillId="0" borderId="6" xfId="0" applyFont="1" applyBorder="1" applyAlignment="1"/>
    <xf numFmtId="0" fontId="16" fillId="0" borderId="7" xfId="0" applyFont="1" applyBorder="1" applyAlignment="1"/>
    <xf numFmtId="0" fontId="16" fillId="0" borderId="8" xfId="0" applyFont="1" applyBorder="1" applyAlignment="1"/>
    <xf numFmtId="0" fontId="0" fillId="0" borderId="5" xfId="0" applyBorder="1" applyAlignment="1"/>
    <xf numFmtId="0" fontId="16" fillId="0" borderId="19" xfId="0" applyFont="1" applyBorder="1" applyAlignment="1"/>
    <xf numFmtId="0" fontId="16" fillId="0" borderId="20" xfId="0" applyFont="1" applyBorder="1" applyAlignment="1"/>
    <xf numFmtId="0" fontId="16" fillId="0" borderId="49" xfId="0" applyFont="1" applyBorder="1" applyAlignment="1"/>
    <xf numFmtId="0" fontId="18" fillId="0" borderId="20" xfId="0" applyFont="1" applyBorder="1" applyAlignment="1">
      <alignment horizontal="center" vertical="center"/>
    </xf>
    <xf numFmtId="0" fontId="18" fillId="0" borderId="49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0" fillId="0" borderId="19" xfId="0" applyBorder="1" applyAlignment="1"/>
    <xf numFmtId="0" fontId="0" fillId="0" borderId="20" xfId="0" applyBorder="1" applyAlignment="1"/>
    <xf numFmtId="0" fontId="0" fillId="0" borderId="49" xfId="0" applyBorder="1" applyAlignment="1"/>
    <xf numFmtId="0" fontId="0" fillId="0" borderId="0" xfId="0" applyBorder="1" applyAlignment="1"/>
    <xf numFmtId="0" fontId="16" fillId="0" borderId="5" xfId="0" applyFont="1" applyBorder="1" applyAlignment="1"/>
    <xf numFmtId="0" fontId="24" fillId="0" borderId="39" xfId="0" applyFont="1" applyBorder="1" applyAlignment="1">
      <alignment horizontal="center" vertical="center"/>
    </xf>
    <xf numFmtId="0" fontId="24" fillId="0" borderId="48" xfId="0" applyFont="1" applyBorder="1" applyAlignment="1">
      <alignment horizontal="center" vertical="center"/>
    </xf>
    <xf numFmtId="0" fontId="23" fillId="0" borderId="39" xfId="0" applyFont="1" applyBorder="1" applyAlignment="1">
      <alignment horizontal="center" vertical="center"/>
    </xf>
    <xf numFmtId="0" fontId="23" fillId="0" borderId="48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6" fillId="0" borderId="6" xfId="0" applyFont="1" applyBorder="1" applyAlignment="1"/>
    <xf numFmtId="0" fontId="6" fillId="0" borderId="7" xfId="0" applyFont="1" applyBorder="1" applyAlignment="1"/>
    <xf numFmtId="0" fontId="6" fillId="0" borderId="8" xfId="0" applyFont="1" applyBorder="1" applyAlignment="1"/>
    <xf numFmtId="0" fontId="6" fillId="0" borderId="22" xfId="0" applyFont="1" applyBorder="1" applyAlignment="1"/>
    <xf numFmtId="0" fontId="16" fillId="0" borderId="39" xfId="0" applyFont="1" applyBorder="1" applyAlignme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Hoja1!$C$6</c:f>
              <c:strCache>
                <c:ptCount val="1"/>
                <c:pt idx="0">
                  <c:v>2013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Hoja1!$B$7:$B$7</c:f>
              <c:strCache>
                <c:ptCount val="1"/>
                <c:pt idx="0">
                  <c:v>Pertimorf</c:v>
                </c:pt>
              </c:strCache>
            </c:strRef>
          </c:cat>
          <c:val>
            <c:numRef>
              <c:f>Hoja1!$C$7:$C$7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1"/>
          <c:order val="1"/>
          <c:tx>
            <c:strRef>
              <c:f>Hoja1!$D$6</c:f>
              <c:strCache>
                <c:ptCount val="1"/>
                <c:pt idx="0">
                  <c:v>2014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2.777777777777779E-2"/>
                  <c:y val="-2.7777777777777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1.666666666666667E-2"/>
                  <c:y val="-1.3888888888888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Hoja1!$B$7:$B$7</c:f>
              <c:strCache>
                <c:ptCount val="1"/>
                <c:pt idx="0">
                  <c:v>Pertimorf</c:v>
                </c:pt>
              </c:strCache>
            </c:strRef>
          </c:cat>
          <c:val>
            <c:numRef>
              <c:f>Hoja1!$D$7:$D$7</c:f>
              <c:numCache>
                <c:formatCode>General</c:formatCode>
                <c:ptCount val="1"/>
                <c:pt idx="0">
                  <c:v>55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53701248"/>
        <c:axId val="153701640"/>
        <c:axId val="0"/>
      </c:bar3DChart>
      <c:catAx>
        <c:axId val="1537012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53701640"/>
        <c:crosses val="autoZero"/>
        <c:auto val="1"/>
        <c:lblAlgn val="ctr"/>
        <c:lblOffset val="100"/>
        <c:noMultiLvlLbl val="0"/>
      </c:catAx>
      <c:valAx>
        <c:axId val="1537016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537012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7916841644794408"/>
          <c:y val="0.40972368037328671"/>
          <c:w val="0.98125196850393681"/>
          <c:h val="0.5763910761154859"/>
        </c:manualLayout>
      </c:layout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295275</xdr:colOff>
      <xdr:row>0</xdr:row>
      <xdr:rowOff>114300</xdr:rowOff>
    </xdr:from>
    <xdr:to>
      <xdr:col>10</xdr:col>
      <xdr:colOff>295275</xdr:colOff>
      <xdr:row>15</xdr:row>
      <xdr:rowOff>0</xdr:rowOff>
    </xdr:to>
    <xdr:graphicFrame macro="">
      <xdr:nvGraphicFramePr>
        <xdr:cNvPr id="1571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MARGA~1/AppData/Local/Temp/MAYELIN/Documentos%20de%20Comercializaci&#243;n/2013/COMPORTAMIENTO%20DE%20LAS%20VENTAS%202013/Analisis%20de%20la%20Ventas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áfico"/>
      <sheetName val="Plan"/>
      <sheetName val="COMPORTAMIENTO"/>
      <sheetName val="Mayabeque"/>
      <sheetName val="Artemisa"/>
      <sheetName val="Otros clientes"/>
    </sheetNames>
    <sheetDataSet>
      <sheetData sheetId="0"/>
      <sheetData sheetId="1"/>
      <sheetData sheetId="2"/>
      <sheetData sheetId="3">
        <row r="66">
          <cell r="O66">
            <v>50</v>
          </cell>
        </row>
      </sheetData>
      <sheetData sheetId="4"/>
      <sheetData sheetId="5">
        <row r="64">
          <cell r="P64">
            <v>2</v>
          </cell>
        </row>
        <row r="65">
          <cell r="P65">
            <v>5</v>
          </cell>
        </row>
        <row r="66">
          <cell r="Q66">
            <v>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31"/>
  <sheetViews>
    <sheetView topLeftCell="B1" workbookViewId="0">
      <selection activeCell="H25" sqref="H25"/>
    </sheetView>
  </sheetViews>
  <sheetFormatPr defaultColWidth="11.42578125" defaultRowHeight="15" x14ac:dyDescent="0.25"/>
  <sheetData>
    <row r="5" spans="2:4" x14ac:dyDescent="0.25">
      <c r="B5" t="s">
        <v>74</v>
      </c>
    </row>
    <row r="6" spans="2:4" x14ac:dyDescent="0.25">
      <c r="C6" s="5">
        <v>2013</v>
      </c>
      <c r="D6" s="5">
        <v>2014</v>
      </c>
    </row>
    <row r="7" spans="2:4" x14ac:dyDescent="0.25">
      <c r="B7" s="5" t="s">
        <v>72</v>
      </c>
      <c r="C7">
        <v>0</v>
      </c>
      <c r="D7">
        <f>COMPORTAMIENTO!J17</f>
        <v>55</v>
      </c>
    </row>
    <row r="17" spans="2:9" x14ac:dyDescent="0.25">
      <c r="C17" s="5" t="s">
        <v>78</v>
      </c>
      <c r="D17" s="5"/>
      <c r="E17" s="5"/>
      <c r="I17" s="5"/>
    </row>
    <row r="18" spans="2:9" x14ac:dyDescent="0.25">
      <c r="B18" s="62">
        <v>2013</v>
      </c>
      <c r="C18" s="59"/>
      <c r="D18" s="63"/>
      <c r="E18" s="64">
        <v>2014</v>
      </c>
      <c r="F18" s="64"/>
      <c r="G18" s="60"/>
    </row>
    <row r="19" spans="2:9" x14ac:dyDescent="0.25">
      <c r="B19" s="20" t="s">
        <v>76</v>
      </c>
      <c r="C19" s="61" t="s">
        <v>77</v>
      </c>
      <c r="D19" s="62" t="s">
        <v>76</v>
      </c>
      <c r="E19" s="61"/>
      <c r="F19" s="60"/>
      <c r="G19" s="60" t="s">
        <v>77</v>
      </c>
    </row>
    <row r="20" spans="2:9" x14ac:dyDescent="0.25">
      <c r="B20" s="13"/>
      <c r="C20" s="13">
        <v>0</v>
      </c>
      <c r="D20" s="65" t="s">
        <v>75</v>
      </c>
      <c r="E20" s="66"/>
      <c r="F20" s="67"/>
      <c r="G20" s="68">
        <f>Mayabeque!C181</f>
        <v>40</v>
      </c>
    </row>
    <row r="21" spans="2:9" x14ac:dyDescent="0.25">
      <c r="B21" s="13"/>
      <c r="C21" s="13">
        <v>0</v>
      </c>
      <c r="D21" s="258" t="s">
        <v>55</v>
      </c>
      <c r="E21" s="259"/>
      <c r="F21" s="260"/>
      <c r="G21" s="68">
        <f>'Otros clientes'!E96</f>
        <v>0</v>
      </c>
    </row>
    <row r="22" spans="2:9" x14ac:dyDescent="0.25">
      <c r="B22" s="13"/>
      <c r="C22" s="13">
        <v>0</v>
      </c>
      <c r="D22" s="258" t="s">
        <v>63</v>
      </c>
      <c r="E22" s="259"/>
      <c r="F22" s="260"/>
      <c r="G22" s="68" t="e">
        <f>'Otros clientes'!#REF!</f>
        <v>#REF!</v>
      </c>
    </row>
    <row r="23" spans="2:9" x14ac:dyDescent="0.25">
      <c r="B23" s="13"/>
      <c r="C23" s="13">
        <v>0</v>
      </c>
      <c r="D23" s="258" t="s">
        <v>67</v>
      </c>
      <c r="E23" s="259"/>
      <c r="F23" s="260"/>
      <c r="G23" s="68">
        <f>'Otros clientes'!E97</f>
        <v>0</v>
      </c>
    </row>
    <row r="24" spans="2:9" x14ac:dyDescent="0.25">
      <c r="B24" s="20" t="s">
        <v>28</v>
      </c>
      <c r="C24" s="58"/>
      <c r="D24" s="58"/>
      <c r="E24" s="58"/>
      <c r="F24" s="58"/>
      <c r="G24" s="29" t="e">
        <f>SUM(G20:G23)</f>
        <v>#REF!</v>
      </c>
    </row>
    <row r="25" spans="2:9" x14ac:dyDescent="0.25">
      <c r="B25" s="5">
        <v>2013</v>
      </c>
      <c r="C25" s="5"/>
      <c r="D25" s="5"/>
      <c r="E25" s="5"/>
      <c r="F25" s="5"/>
    </row>
    <row r="26" spans="2:9" x14ac:dyDescent="0.25">
      <c r="B26" s="62" t="s">
        <v>82</v>
      </c>
      <c r="C26" s="61"/>
      <c r="D26" s="60"/>
      <c r="E26" s="20" t="s">
        <v>11</v>
      </c>
      <c r="F26" s="60" t="s">
        <v>83</v>
      </c>
    </row>
    <row r="27" spans="2:9" x14ac:dyDescent="0.25">
      <c r="B27" s="261" t="s">
        <v>34</v>
      </c>
      <c r="C27" s="262"/>
      <c r="D27" s="263"/>
      <c r="E27" s="13" t="s">
        <v>15</v>
      </c>
      <c r="F27" s="69">
        <f>[1]Mayabeque!$O$66</f>
        <v>50</v>
      </c>
    </row>
    <row r="28" spans="2:9" x14ac:dyDescent="0.25">
      <c r="B28" s="258" t="s">
        <v>79</v>
      </c>
      <c r="C28" s="259"/>
      <c r="D28" s="260"/>
      <c r="E28" s="32" t="s">
        <v>84</v>
      </c>
      <c r="F28" s="68">
        <f>'[1]Otros clientes'!$P$64</f>
        <v>2</v>
      </c>
    </row>
    <row r="29" spans="2:9" x14ac:dyDescent="0.25">
      <c r="B29" s="258" t="s">
        <v>80</v>
      </c>
      <c r="C29" s="259"/>
      <c r="D29" s="260"/>
      <c r="E29" s="32" t="s">
        <v>16</v>
      </c>
      <c r="F29" s="68">
        <f>'[1]Otros clientes'!$P$65</f>
        <v>5</v>
      </c>
    </row>
    <row r="30" spans="2:9" x14ac:dyDescent="0.25">
      <c r="B30" s="258" t="s">
        <v>81</v>
      </c>
      <c r="C30" s="259"/>
      <c r="D30" s="260"/>
      <c r="E30" s="20"/>
      <c r="F30" s="68">
        <f>'[1]Otros clientes'!$Q$66</f>
        <v>12</v>
      </c>
    </row>
    <row r="31" spans="2:9" x14ac:dyDescent="0.25">
      <c r="B31" s="62" t="s">
        <v>28</v>
      </c>
      <c r="C31" s="58"/>
      <c r="D31" s="58"/>
      <c r="E31" s="58"/>
      <c r="F31" s="29">
        <f>SUM(F27:F30)</f>
        <v>69</v>
      </c>
    </row>
  </sheetData>
  <mergeCells count="7">
    <mergeCell ref="B30:D30"/>
    <mergeCell ref="D21:F21"/>
    <mergeCell ref="D22:F22"/>
    <mergeCell ref="D23:F23"/>
    <mergeCell ref="B27:D27"/>
    <mergeCell ref="B28:D28"/>
    <mergeCell ref="B29:D29"/>
  </mergeCells>
  <phoneticPr fontId="0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9"/>
  <sheetViews>
    <sheetView zoomScale="80" zoomScaleNormal="80" workbookViewId="0">
      <selection activeCell="J49" sqref="J49"/>
    </sheetView>
  </sheetViews>
  <sheetFormatPr defaultColWidth="11.42578125" defaultRowHeight="15" x14ac:dyDescent="0.25"/>
  <cols>
    <col min="1" max="1" width="20.42578125" customWidth="1"/>
    <col min="2" max="2" width="15.7109375" customWidth="1"/>
    <col min="3" max="3" width="12.85546875" customWidth="1"/>
    <col min="4" max="4" width="9.42578125" customWidth="1"/>
    <col min="5" max="5" width="9.7109375" customWidth="1"/>
    <col min="6" max="6" width="14" customWidth="1"/>
    <col min="7" max="7" width="9" customWidth="1"/>
    <col min="8" max="8" width="12.5703125" customWidth="1"/>
    <col min="9" max="9" width="15.140625" customWidth="1"/>
    <col min="10" max="10" width="10.140625" customWidth="1"/>
    <col min="11" max="11" width="10.85546875" customWidth="1"/>
    <col min="12" max="12" width="13.42578125" customWidth="1"/>
    <col min="13" max="13" width="9" customWidth="1"/>
    <col min="14" max="14" width="6.85546875" customWidth="1"/>
    <col min="15" max="15" width="26.140625" customWidth="1"/>
    <col min="16" max="16" width="17.28515625" customWidth="1"/>
    <col min="18" max="18" width="11.5703125" customWidth="1"/>
    <col min="19" max="19" width="13.42578125" customWidth="1"/>
    <col min="20" max="20" width="16.5703125" customWidth="1"/>
    <col min="21" max="21" width="14.7109375" customWidth="1"/>
  </cols>
  <sheetData>
    <row r="1" spans="1:23" ht="15.75" x14ac:dyDescent="0.25">
      <c r="B1" s="22"/>
      <c r="C1" s="23" t="s">
        <v>137</v>
      </c>
      <c r="D1" s="22"/>
      <c r="H1" s="5"/>
      <c r="I1" s="5"/>
      <c r="J1" s="5"/>
      <c r="P1" s="22"/>
      <c r="Q1" s="23" t="s">
        <v>126</v>
      </c>
      <c r="R1" s="22"/>
      <c r="S1" s="22"/>
      <c r="V1" s="5"/>
      <c r="W1" s="5"/>
    </row>
    <row r="2" spans="1:23" ht="16.5" thickBot="1" x14ac:dyDescent="0.3">
      <c r="B2" s="50"/>
      <c r="C2" s="23">
        <v>2015</v>
      </c>
      <c r="D2" s="50"/>
      <c r="E2" s="51"/>
      <c r="F2" s="51"/>
      <c r="G2" s="51"/>
      <c r="P2" s="50"/>
      <c r="Q2" s="23"/>
      <c r="R2" s="50"/>
      <c r="S2" s="50"/>
      <c r="T2" s="51"/>
      <c r="U2" s="51"/>
    </row>
    <row r="3" spans="1:23" ht="16.5" customHeight="1" thickBot="1" x14ac:dyDescent="0.3">
      <c r="A3" s="33"/>
      <c r="B3" s="34"/>
      <c r="C3" s="34"/>
      <c r="D3" s="35"/>
      <c r="E3" s="49" t="s">
        <v>119</v>
      </c>
      <c r="F3" s="36"/>
      <c r="G3" s="36"/>
      <c r="H3" s="34"/>
      <c r="I3" s="34"/>
      <c r="J3" s="55" t="s">
        <v>37</v>
      </c>
      <c r="K3" s="54"/>
      <c r="L3" s="210"/>
      <c r="O3" s="111"/>
      <c r="P3" s="111" t="s">
        <v>119</v>
      </c>
      <c r="Q3" s="36"/>
      <c r="R3" s="55" t="s">
        <v>37</v>
      </c>
      <c r="S3" s="55"/>
      <c r="T3" s="54"/>
    </row>
    <row r="4" spans="1:23" ht="21" customHeight="1" thickBot="1" x14ac:dyDescent="0.3">
      <c r="A4" s="37" t="s">
        <v>38</v>
      </c>
      <c r="B4" s="38" t="s">
        <v>39</v>
      </c>
      <c r="C4" s="38" t="s">
        <v>56</v>
      </c>
      <c r="D4" s="38" t="s">
        <v>57</v>
      </c>
      <c r="E4" s="71" t="s">
        <v>44</v>
      </c>
      <c r="F4" s="71"/>
      <c r="G4" s="39" t="s">
        <v>45</v>
      </c>
      <c r="H4" s="90" t="s">
        <v>118</v>
      </c>
      <c r="I4" s="90"/>
      <c r="J4" s="71" t="s">
        <v>44</v>
      </c>
      <c r="K4" s="39" t="s">
        <v>45</v>
      </c>
      <c r="L4" s="210"/>
      <c r="O4" s="39" t="s">
        <v>127</v>
      </c>
      <c r="P4" s="71" t="s">
        <v>44</v>
      </c>
      <c r="Q4" s="39" t="s">
        <v>45</v>
      </c>
      <c r="R4" s="71" t="s">
        <v>44</v>
      </c>
      <c r="S4" s="71"/>
      <c r="T4" s="39" t="s">
        <v>45</v>
      </c>
    </row>
    <row r="5" spans="1:23" ht="30.75" thickBot="1" x14ac:dyDescent="0.3">
      <c r="A5" s="40" t="s">
        <v>40</v>
      </c>
      <c r="B5" s="41" t="s">
        <v>121</v>
      </c>
      <c r="C5" s="98">
        <v>490</v>
      </c>
      <c r="D5" s="42">
        <v>2</v>
      </c>
      <c r="E5" s="52">
        <f>C5*2</f>
        <v>980</v>
      </c>
      <c r="F5" s="52"/>
      <c r="G5" s="43"/>
      <c r="H5" s="48">
        <v>1</v>
      </c>
      <c r="I5" s="72"/>
      <c r="J5" s="52">
        <f>C5</f>
        <v>490</v>
      </c>
      <c r="K5" s="43"/>
      <c r="L5" s="72"/>
      <c r="O5" s="39" t="s">
        <v>50</v>
      </c>
      <c r="P5" s="91">
        <v>4000</v>
      </c>
      <c r="Q5" s="39">
        <v>5000</v>
      </c>
      <c r="R5" s="91">
        <v>2000</v>
      </c>
      <c r="S5" s="91"/>
      <c r="T5" s="39"/>
    </row>
    <row r="6" spans="1:23" ht="15.75" thickBot="1" x14ac:dyDescent="0.3">
      <c r="A6" s="40" t="s">
        <v>22</v>
      </c>
      <c r="B6" s="41" t="s">
        <v>22</v>
      </c>
      <c r="C6" s="98">
        <v>475</v>
      </c>
      <c r="D6" s="42">
        <v>2</v>
      </c>
      <c r="E6" s="52">
        <f t="shared" ref="E6:E12" si="0">C6*2</f>
        <v>950</v>
      </c>
      <c r="F6" s="52"/>
      <c r="G6" s="43">
        <v>480</v>
      </c>
      <c r="H6" s="48">
        <v>1</v>
      </c>
      <c r="I6" s="72"/>
      <c r="J6" s="52">
        <f t="shared" ref="J6:J12" si="1">C6</f>
        <v>475</v>
      </c>
      <c r="K6" s="43">
        <v>480</v>
      </c>
      <c r="L6" s="72"/>
      <c r="O6" s="107" t="s">
        <v>128</v>
      </c>
      <c r="P6" s="52"/>
      <c r="Q6" s="43">
        <v>4000</v>
      </c>
      <c r="R6" s="52"/>
      <c r="S6" s="52"/>
      <c r="T6" s="43">
        <v>4000</v>
      </c>
    </row>
    <row r="7" spans="1:23" ht="18.75" customHeight="1" thickBot="1" x14ac:dyDescent="0.3">
      <c r="A7" s="40" t="s">
        <v>23</v>
      </c>
      <c r="B7" s="44" t="s">
        <v>122</v>
      </c>
      <c r="C7" s="99">
        <v>685.24</v>
      </c>
      <c r="D7" s="42">
        <v>2</v>
      </c>
      <c r="E7" s="52">
        <v>1380</v>
      </c>
      <c r="F7" s="52"/>
      <c r="G7" s="43"/>
      <c r="H7" s="48">
        <v>1</v>
      </c>
      <c r="I7" s="72"/>
      <c r="J7" s="52">
        <f t="shared" si="1"/>
        <v>685.24</v>
      </c>
      <c r="K7" s="43"/>
      <c r="L7" s="72"/>
      <c r="O7" s="108" t="s">
        <v>129</v>
      </c>
      <c r="P7" s="52"/>
      <c r="Q7" s="43">
        <v>2000</v>
      </c>
      <c r="R7" s="52"/>
      <c r="S7" s="52"/>
      <c r="T7" s="43">
        <v>1000</v>
      </c>
    </row>
    <row r="8" spans="1:23" ht="16.5" thickBot="1" x14ac:dyDescent="0.3">
      <c r="A8" s="113" t="s">
        <v>42</v>
      </c>
      <c r="B8" s="114" t="s">
        <v>43</v>
      </c>
      <c r="C8" s="115">
        <v>624</v>
      </c>
      <c r="D8" s="45">
        <v>2</v>
      </c>
      <c r="E8" s="52">
        <f t="shared" si="0"/>
        <v>1248</v>
      </c>
      <c r="F8" s="72"/>
      <c r="G8" s="53">
        <v>1260</v>
      </c>
      <c r="H8" s="48">
        <v>1</v>
      </c>
      <c r="I8" s="72"/>
      <c r="J8" s="72">
        <f t="shared" si="1"/>
        <v>624</v>
      </c>
      <c r="K8" s="53">
        <v>624</v>
      </c>
      <c r="L8" s="72"/>
      <c r="O8" s="75" t="s">
        <v>28</v>
      </c>
      <c r="P8" s="91">
        <f>SUM(P5:P7)</f>
        <v>4000</v>
      </c>
      <c r="Q8" s="74">
        <f>SUM(Q5:Q7)</f>
        <v>11000</v>
      </c>
      <c r="R8" s="91">
        <f>R5</f>
        <v>2000</v>
      </c>
      <c r="S8" s="210"/>
      <c r="T8" s="74">
        <f>SUM(T6:T7)</f>
        <v>5000</v>
      </c>
      <c r="U8" s="105"/>
      <c r="V8" s="106"/>
      <c r="W8" s="106"/>
    </row>
    <row r="9" spans="1:23" ht="16.5" thickBot="1" x14ac:dyDescent="0.3">
      <c r="A9" s="100" t="s">
        <v>29</v>
      </c>
      <c r="B9" s="101" t="s">
        <v>29</v>
      </c>
      <c r="C9" s="102">
        <v>1300</v>
      </c>
      <c r="D9" s="48">
        <v>2</v>
      </c>
      <c r="E9" s="52">
        <f t="shared" si="0"/>
        <v>2600</v>
      </c>
      <c r="F9" s="72"/>
      <c r="G9" s="79"/>
      <c r="H9" s="79">
        <v>1</v>
      </c>
      <c r="I9" s="79"/>
      <c r="J9" s="48">
        <f t="shared" si="1"/>
        <v>1300</v>
      </c>
      <c r="K9" s="80"/>
      <c r="L9" s="72"/>
      <c r="O9" s="109" t="s">
        <v>125</v>
      </c>
      <c r="P9" s="110"/>
      <c r="Q9" s="110">
        <f>Q8*2.5</f>
        <v>27500</v>
      </c>
      <c r="R9" s="104"/>
      <c r="S9" s="104"/>
      <c r="T9" s="110">
        <f>T8*15</f>
        <v>75000</v>
      </c>
    </row>
    <row r="10" spans="1:23" ht="15.75" thickBot="1" x14ac:dyDescent="0.3">
      <c r="A10" s="86" t="s">
        <v>24</v>
      </c>
      <c r="B10" s="87" t="s">
        <v>117</v>
      </c>
      <c r="C10" s="48">
        <v>120</v>
      </c>
      <c r="D10" s="48">
        <v>2</v>
      </c>
      <c r="E10" s="52">
        <f t="shared" si="0"/>
        <v>240</v>
      </c>
      <c r="F10" s="72"/>
      <c r="G10" s="81"/>
      <c r="H10" s="81">
        <v>1</v>
      </c>
      <c r="I10" s="81"/>
      <c r="J10" s="48">
        <f t="shared" si="1"/>
        <v>120</v>
      </c>
      <c r="K10" s="82"/>
      <c r="L10" s="72"/>
    </row>
    <row r="11" spans="1:23" ht="15.75" thickBot="1" x14ac:dyDescent="0.3">
      <c r="A11" s="86" t="s">
        <v>116</v>
      </c>
      <c r="B11" s="87" t="s">
        <v>114</v>
      </c>
      <c r="C11" s="48">
        <v>130</v>
      </c>
      <c r="D11" s="48">
        <v>2</v>
      </c>
      <c r="E11" s="52">
        <f t="shared" si="0"/>
        <v>260</v>
      </c>
      <c r="F11" s="72"/>
      <c r="G11" s="81"/>
      <c r="H11" s="81">
        <v>1</v>
      </c>
      <c r="I11" s="81"/>
      <c r="J11" s="48">
        <f t="shared" si="1"/>
        <v>130</v>
      </c>
      <c r="K11" s="82"/>
      <c r="L11" s="72"/>
    </row>
    <row r="12" spans="1:23" ht="15.75" thickBot="1" x14ac:dyDescent="0.3">
      <c r="A12" s="88" t="s">
        <v>115</v>
      </c>
      <c r="B12" s="89" t="s">
        <v>114</v>
      </c>
      <c r="C12" s="84">
        <v>90</v>
      </c>
      <c r="D12" s="84">
        <v>2</v>
      </c>
      <c r="E12" s="52">
        <f t="shared" si="0"/>
        <v>180</v>
      </c>
      <c r="F12" s="72"/>
      <c r="G12" s="83"/>
      <c r="H12" s="83">
        <v>1</v>
      </c>
      <c r="I12" s="83"/>
      <c r="J12" s="48">
        <f t="shared" si="1"/>
        <v>90</v>
      </c>
      <c r="K12" s="85"/>
      <c r="L12" s="72"/>
    </row>
    <row r="13" spans="1:23" ht="16.5" thickBot="1" x14ac:dyDescent="0.3">
      <c r="A13" s="74" t="s">
        <v>58</v>
      </c>
      <c r="B13" s="75" t="s">
        <v>28</v>
      </c>
      <c r="C13" s="76">
        <f>SUM(C5,C6,C7,C8,C9,C10,C11,C12)</f>
        <v>3914.24</v>
      </c>
      <c r="D13" s="77"/>
      <c r="E13" s="91">
        <f>SUM(E5:E12)</f>
        <v>7838</v>
      </c>
      <c r="F13" s="210"/>
      <c r="G13" s="74">
        <f>SUM(G6:G12)</f>
        <v>1740</v>
      </c>
      <c r="H13" s="76"/>
      <c r="I13" s="214"/>
      <c r="J13" s="91">
        <f>SUM(J5:J12)</f>
        <v>3914.24</v>
      </c>
      <c r="K13" s="75">
        <f>SUM(K5:K12)</f>
        <v>1104</v>
      </c>
      <c r="L13" s="218"/>
    </row>
    <row r="14" spans="1:23" ht="15.75" x14ac:dyDescent="0.25">
      <c r="A14" s="103" t="s">
        <v>125</v>
      </c>
      <c r="B14" s="105"/>
      <c r="C14" s="105"/>
      <c r="D14" s="105"/>
      <c r="E14" s="104"/>
      <c r="F14" s="104"/>
      <c r="G14" s="106">
        <f>G13*2.5</f>
        <v>4350</v>
      </c>
      <c r="H14" s="105"/>
      <c r="I14" s="105"/>
      <c r="J14" s="106"/>
      <c r="K14" s="106">
        <f>K13*15</f>
        <v>16560</v>
      </c>
      <c r="L14" s="106"/>
    </row>
    <row r="16" spans="1:23" ht="15.75" x14ac:dyDescent="0.25">
      <c r="B16" s="22"/>
      <c r="C16" s="23" t="s">
        <v>120</v>
      </c>
      <c r="D16" s="22"/>
      <c r="H16" s="5"/>
      <c r="I16" s="5"/>
      <c r="J16" s="5"/>
    </row>
    <row r="17" spans="1:21" ht="16.5" thickBot="1" x14ac:dyDescent="0.3">
      <c r="B17" s="50"/>
      <c r="C17" s="23">
        <v>2015</v>
      </c>
      <c r="D17" s="50"/>
      <c r="E17" s="51"/>
      <c r="F17" s="51"/>
      <c r="G17" s="51"/>
    </row>
    <row r="18" spans="1:21" ht="32.25" thickBot="1" x14ac:dyDescent="0.3">
      <c r="A18" s="33"/>
      <c r="B18" s="34"/>
      <c r="C18" s="34"/>
      <c r="D18" s="35"/>
      <c r="E18" s="49" t="s">
        <v>119</v>
      </c>
      <c r="F18" s="36"/>
      <c r="G18" s="36"/>
      <c r="H18" s="34"/>
      <c r="I18" s="34"/>
      <c r="J18" s="55" t="s">
        <v>37</v>
      </c>
      <c r="K18" s="54"/>
      <c r="L18" s="210"/>
    </row>
    <row r="19" spans="1:21" ht="32.25" thickBot="1" x14ac:dyDescent="0.3">
      <c r="A19" s="37" t="s">
        <v>38</v>
      </c>
      <c r="B19" s="38" t="s">
        <v>39</v>
      </c>
      <c r="C19" s="38" t="s">
        <v>56</v>
      </c>
      <c r="D19" s="38" t="s">
        <v>57</v>
      </c>
      <c r="E19" s="71" t="s">
        <v>44</v>
      </c>
      <c r="F19" s="71"/>
      <c r="G19" s="39" t="s">
        <v>45</v>
      </c>
      <c r="H19" s="90" t="s">
        <v>118</v>
      </c>
      <c r="I19" s="90"/>
      <c r="J19" s="71" t="s">
        <v>44</v>
      </c>
      <c r="K19" s="39" t="s">
        <v>45</v>
      </c>
      <c r="L19" s="210"/>
    </row>
    <row r="20" spans="1:21" ht="15.75" thickBot="1" x14ac:dyDescent="0.3">
      <c r="A20" s="86" t="s">
        <v>116</v>
      </c>
      <c r="B20" s="87" t="s">
        <v>114</v>
      </c>
      <c r="C20" s="48">
        <v>153</v>
      </c>
      <c r="D20" s="48">
        <v>1</v>
      </c>
      <c r="E20" s="52">
        <v>153</v>
      </c>
      <c r="F20" s="72"/>
      <c r="G20" s="81">
        <v>160</v>
      </c>
      <c r="H20" s="81">
        <v>1</v>
      </c>
      <c r="I20" s="215"/>
      <c r="J20" s="43">
        <f>E20</f>
        <v>153</v>
      </c>
      <c r="K20" s="82">
        <v>154</v>
      </c>
      <c r="L20" s="72"/>
    </row>
    <row r="21" spans="1:21" ht="15.75" thickBot="1" x14ac:dyDescent="0.3">
      <c r="A21" s="40"/>
      <c r="B21" s="44"/>
      <c r="C21" s="45"/>
      <c r="D21" s="42"/>
      <c r="E21" s="52"/>
      <c r="F21" s="52"/>
      <c r="G21" s="43"/>
      <c r="H21" s="48"/>
      <c r="I21" s="72"/>
      <c r="J21" s="52"/>
      <c r="K21" s="43"/>
      <c r="L21" s="72"/>
    </row>
    <row r="22" spans="1:21" ht="16.5" thickBot="1" x14ac:dyDescent="0.3">
      <c r="A22" s="96" t="s">
        <v>28</v>
      </c>
      <c r="B22" s="95"/>
      <c r="C22" s="82"/>
      <c r="D22" s="42"/>
      <c r="E22" s="52"/>
      <c r="F22" s="52"/>
      <c r="G22" s="43"/>
      <c r="H22" s="48"/>
      <c r="I22" s="72"/>
      <c r="J22" s="52"/>
      <c r="K22" s="43"/>
      <c r="L22" s="72"/>
      <c r="U22" s="5"/>
    </row>
    <row r="26" spans="1:21" x14ac:dyDescent="0.25">
      <c r="H26" s="18"/>
    </row>
    <row r="27" spans="1:21" ht="15.75" x14ac:dyDescent="0.25">
      <c r="B27" s="22"/>
      <c r="C27" s="23" t="s">
        <v>135</v>
      </c>
      <c r="D27" s="22"/>
      <c r="H27" s="24"/>
      <c r="I27" s="5"/>
      <c r="J27" s="5"/>
      <c r="P27" s="22"/>
      <c r="Q27" s="23" t="s">
        <v>98</v>
      </c>
      <c r="R27" s="22"/>
      <c r="S27" s="22"/>
      <c r="T27" s="5"/>
    </row>
    <row r="28" spans="1:21" ht="16.5" thickBot="1" x14ac:dyDescent="0.3">
      <c r="B28" s="50"/>
      <c r="C28" s="23">
        <v>2015</v>
      </c>
      <c r="D28" s="50"/>
      <c r="E28" s="51"/>
      <c r="F28" s="225"/>
      <c r="G28" s="225"/>
      <c r="J28" s="226"/>
      <c r="P28" s="50"/>
      <c r="Q28" s="23">
        <v>2015</v>
      </c>
      <c r="R28" s="50"/>
      <c r="S28" s="50"/>
    </row>
    <row r="29" spans="1:21" ht="19.5" customHeight="1" thickBot="1" x14ac:dyDescent="0.3">
      <c r="A29" s="33"/>
      <c r="B29" s="34"/>
      <c r="C29" s="34"/>
      <c r="D29" s="228"/>
      <c r="E29" s="229" t="s">
        <v>142</v>
      </c>
      <c r="F29" s="230"/>
      <c r="G29" s="231"/>
      <c r="H29" s="232" t="s">
        <v>144</v>
      </c>
      <c r="I29" s="233"/>
      <c r="J29" s="234"/>
      <c r="K29" s="235" t="s">
        <v>143</v>
      </c>
      <c r="L29" s="236"/>
      <c r="M29" s="235"/>
      <c r="O29" s="33"/>
      <c r="P29" s="34"/>
      <c r="Q29" s="34"/>
      <c r="R29" s="35" t="s">
        <v>100</v>
      </c>
      <c r="S29" s="55"/>
      <c r="T29" s="54" t="s">
        <v>37</v>
      </c>
    </row>
    <row r="30" spans="1:21" ht="32.25" thickBot="1" x14ac:dyDescent="0.3">
      <c r="A30" s="37" t="s">
        <v>38</v>
      </c>
      <c r="B30" s="38" t="s">
        <v>39</v>
      </c>
      <c r="C30" s="38" t="s">
        <v>56</v>
      </c>
      <c r="D30" s="38" t="s">
        <v>57</v>
      </c>
      <c r="E30" s="91" t="s">
        <v>44</v>
      </c>
      <c r="F30" s="213" t="s">
        <v>167</v>
      </c>
      <c r="G30" s="71" t="s">
        <v>45</v>
      </c>
      <c r="H30" s="71" t="s">
        <v>44</v>
      </c>
      <c r="I30" s="90" t="s">
        <v>168</v>
      </c>
      <c r="J30" s="227" t="s">
        <v>45</v>
      </c>
      <c r="K30" s="71" t="s">
        <v>44</v>
      </c>
      <c r="L30" s="220" t="s">
        <v>168</v>
      </c>
      <c r="M30" s="39" t="s">
        <v>45</v>
      </c>
      <c r="O30" s="37" t="s">
        <v>38</v>
      </c>
      <c r="P30" s="38" t="s">
        <v>39</v>
      </c>
      <c r="Q30" s="38" t="s">
        <v>56</v>
      </c>
      <c r="R30" s="39" t="s">
        <v>44</v>
      </c>
      <c r="S30" s="39" t="s">
        <v>167</v>
      </c>
      <c r="T30" s="39" t="s">
        <v>45</v>
      </c>
    </row>
    <row r="31" spans="1:21" ht="15.75" thickBot="1" x14ac:dyDescent="0.3">
      <c r="A31" s="40" t="s">
        <v>40</v>
      </c>
      <c r="B31" s="41" t="s">
        <v>41</v>
      </c>
      <c r="C31" s="42"/>
      <c r="D31" s="42">
        <v>4</v>
      </c>
      <c r="E31" s="52"/>
      <c r="F31" s="48"/>
      <c r="G31" s="211"/>
      <c r="H31" s="52"/>
      <c r="I31" s="48"/>
      <c r="J31" s="211"/>
      <c r="K31" s="219"/>
      <c r="L31" s="216"/>
      <c r="M31" s="43"/>
      <c r="O31" s="40" t="s">
        <v>40</v>
      </c>
      <c r="P31" s="41" t="s">
        <v>41</v>
      </c>
      <c r="Q31" s="42"/>
      <c r="R31" s="42"/>
      <c r="S31" s="42"/>
      <c r="T31" s="42"/>
    </row>
    <row r="32" spans="1:21" ht="15.75" thickBot="1" x14ac:dyDescent="0.3">
      <c r="A32" s="40" t="s">
        <v>22</v>
      </c>
      <c r="B32" s="41" t="s">
        <v>22</v>
      </c>
      <c r="C32" s="42"/>
      <c r="D32" s="42">
        <v>4</v>
      </c>
      <c r="E32" s="52"/>
      <c r="F32" s="48"/>
      <c r="G32" s="211"/>
      <c r="H32" s="52"/>
      <c r="I32" s="43"/>
      <c r="J32" s="43"/>
      <c r="K32" s="52"/>
      <c r="L32" s="43"/>
      <c r="M32" s="43"/>
      <c r="O32" s="40" t="s">
        <v>22</v>
      </c>
      <c r="P32" s="41" t="s">
        <v>22</v>
      </c>
      <c r="Q32" s="42"/>
      <c r="R32" s="42"/>
      <c r="S32" s="52"/>
      <c r="T32" s="43"/>
    </row>
    <row r="33" spans="1:20" ht="18.75" customHeight="1" thickBot="1" x14ac:dyDescent="0.3">
      <c r="A33" s="40" t="s">
        <v>23</v>
      </c>
      <c r="B33" s="44" t="s">
        <v>123</v>
      </c>
      <c r="C33" s="45"/>
      <c r="D33" s="42">
        <v>4</v>
      </c>
      <c r="E33" s="52"/>
      <c r="F33" s="48"/>
      <c r="G33" s="211"/>
      <c r="H33" s="52"/>
      <c r="I33" s="43"/>
      <c r="J33" s="43"/>
      <c r="K33" s="52"/>
      <c r="L33" s="43"/>
      <c r="M33" s="43"/>
      <c r="O33" s="40" t="s">
        <v>23</v>
      </c>
      <c r="P33" s="44" t="s">
        <v>23</v>
      </c>
      <c r="Q33" s="45"/>
      <c r="R33" s="45"/>
      <c r="S33" s="221"/>
      <c r="T33" s="43"/>
    </row>
    <row r="34" spans="1:20" ht="15.75" thickBot="1" x14ac:dyDescent="0.3">
      <c r="A34" s="46" t="s">
        <v>42</v>
      </c>
      <c r="B34" s="47" t="s">
        <v>43</v>
      </c>
      <c r="C34" s="48"/>
      <c r="D34" s="42">
        <v>4</v>
      </c>
      <c r="E34" s="52"/>
      <c r="F34" s="48"/>
      <c r="G34" s="211"/>
      <c r="H34" s="52"/>
      <c r="I34" s="217"/>
      <c r="J34" s="53"/>
      <c r="K34" s="72"/>
      <c r="L34" s="53"/>
      <c r="M34" s="53"/>
      <c r="O34" s="46" t="s">
        <v>42</v>
      </c>
      <c r="P34" s="47" t="s">
        <v>43</v>
      </c>
      <c r="Q34" s="48"/>
      <c r="R34" s="48"/>
      <c r="S34" s="48"/>
      <c r="T34" s="43"/>
    </row>
    <row r="35" spans="1:20" ht="15.75" thickBot="1" x14ac:dyDescent="0.3">
      <c r="A35" s="40" t="s">
        <v>29</v>
      </c>
      <c r="B35" s="41" t="s">
        <v>29</v>
      </c>
      <c r="C35" s="45"/>
      <c r="D35" s="45">
        <v>4</v>
      </c>
      <c r="E35" s="52"/>
      <c r="F35" s="48"/>
      <c r="G35" s="212"/>
      <c r="H35" s="72"/>
      <c r="I35" s="53"/>
      <c r="J35" s="78"/>
      <c r="K35" s="81"/>
      <c r="L35" s="48"/>
      <c r="M35" s="48"/>
      <c r="O35" s="40" t="s">
        <v>29</v>
      </c>
      <c r="P35" s="93" t="s">
        <v>29</v>
      </c>
      <c r="Q35" s="94"/>
      <c r="R35" s="82"/>
      <c r="S35" s="212"/>
      <c r="T35" s="53"/>
    </row>
    <row r="36" spans="1:20" ht="16.5" thickBot="1" x14ac:dyDescent="0.3">
      <c r="A36" s="86" t="s">
        <v>24</v>
      </c>
      <c r="B36" s="87" t="s">
        <v>117</v>
      </c>
      <c r="C36" s="79"/>
      <c r="D36" s="48">
        <v>4</v>
      </c>
      <c r="E36" s="52"/>
      <c r="F36" s="48"/>
      <c r="G36" s="82"/>
      <c r="H36" s="79"/>
      <c r="I36" s="78"/>
      <c r="J36" s="78"/>
      <c r="K36" s="81"/>
      <c r="L36" s="48"/>
      <c r="M36" s="48"/>
      <c r="O36" s="86" t="s">
        <v>24</v>
      </c>
      <c r="P36" s="87" t="s">
        <v>117</v>
      </c>
      <c r="Q36" s="48"/>
      <c r="R36" s="82"/>
      <c r="S36" s="82"/>
      <c r="T36" s="222"/>
    </row>
    <row r="37" spans="1:20" ht="15.75" thickBot="1" x14ac:dyDescent="0.3">
      <c r="A37" s="86" t="s">
        <v>116</v>
      </c>
      <c r="B37" s="87" t="s">
        <v>114</v>
      </c>
      <c r="C37" s="81"/>
      <c r="D37" s="48">
        <v>4</v>
      </c>
      <c r="E37" s="52"/>
      <c r="F37" s="48"/>
      <c r="G37" s="82"/>
      <c r="H37" s="81"/>
      <c r="I37" s="48"/>
      <c r="J37" s="48"/>
      <c r="K37" s="83"/>
      <c r="L37" s="84"/>
      <c r="M37" s="84"/>
      <c r="O37" s="86" t="s">
        <v>116</v>
      </c>
      <c r="P37" s="87" t="s">
        <v>114</v>
      </c>
      <c r="Q37" s="48"/>
      <c r="R37" s="82"/>
      <c r="S37" s="82"/>
      <c r="T37" s="48"/>
    </row>
    <row r="38" spans="1:20" ht="16.5" thickBot="1" x14ac:dyDescent="0.3">
      <c r="A38" s="92" t="s">
        <v>115</v>
      </c>
      <c r="B38" s="47" t="s">
        <v>114</v>
      </c>
      <c r="C38" s="83"/>
      <c r="D38" s="48">
        <v>4</v>
      </c>
      <c r="E38" s="52"/>
      <c r="F38" s="48"/>
      <c r="G38" s="82"/>
      <c r="H38" s="81"/>
      <c r="I38" s="48"/>
      <c r="J38" s="48"/>
      <c r="K38" s="129"/>
      <c r="L38" s="48"/>
      <c r="M38" s="48"/>
      <c r="O38" s="131"/>
      <c r="P38" s="132"/>
      <c r="Q38" s="48"/>
      <c r="R38" s="81"/>
      <c r="S38" s="48"/>
      <c r="T38" s="48"/>
    </row>
    <row r="39" spans="1:20" ht="15.75" thickBot="1" x14ac:dyDescent="0.3">
      <c r="A39" s="92" t="s">
        <v>136</v>
      </c>
      <c r="B39" s="47" t="s">
        <v>136</v>
      </c>
      <c r="C39" s="128"/>
      <c r="D39" s="48">
        <v>4</v>
      </c>
      <c r="E39" s="52"/>
      <c r="F39" s="48"/>
      <c r="G39" s="82"/>
      <c r="H39" s="129"/>
      <c r="I39" s="48"/>
      <c r="J39" s="48"/>
      <c r="K39" s="129"/>
      <c r="L39" s="48"/>
      <c r="M39" s="48"/>
      <c r="O39" s="92"/>
      <c r="P39" s="47"/>
      <c r="Q39" s="48"/>
      <c r="R39" s="72"/>
      <c r="S39" s="48"/>
      <c r="T39" s="53"/>
    </row>
    <row r="40" spans="1:20" ht="17.25" customHeight="1" thickBot="1" x14ac:dyDescent="0.3">
      <c r="A40" s="92" t="s">
        <v>134</v>
      </c>
      <c r="B40" s="47" t="s">
        <v>34</v>
      </c>
      <c r="C40" s="128"/>
      <c r="D40" s="48">
        <v>4</v>
      </c>
      <c r="E40" s="52"/>
      <c r="F40" s="48"/>
      <c r="G40" s="212"/>
      <c r="H40" s="72"/>
      <c r="I40" s="53"/>
      <c r="J40" s="53"/>
      <c r="K40" s="72"/>
      <c r="L40" s="53"/>
      <c r="M40" s="53"/>
      <c r="O40" s="49" t="s">
        <v>58</v>
      </c>
      <c r="P40" s="56" t="s">
        <v>28</v>
      </c>
      <c r="Q40" s="49">
        <f>SUM(Q31,Q32,Q33,Q34,Q35,Q36,Q37)</f>
        <v>0</v>
      </c>
      <c r="R40" s="34">
        <f>SUM(R31:R37)</f>
        <v>0</v>
      </c>
      <c r="S40" s="49">
        <f>SUM(S31,S32,S33,S34,S35,S36,S37,S38,S39)</f>
        <v>0</v>
      </c>
      <c r="T40" s="49">
        <f>SUM(T31:T37)</f>
        <v>0</v>
      </c>
    </row>
    <row r="41" spans="1:20" ht="16.5" thickBot="1" x14ac:dyDescent="0.3">
      <c r="A41" s="49" t="s">
        <v>58</v>
      </c>
      <c r="B41" s="56" t="s">
        <v>28</v>
      </c>
      <c r="C41" s="34">
        <f>SUM(C31+C32+C33+C34+C35+C36+C37+C38+C39+C40)</f>
        <v>0</v>
      </c>
      <c r="D41" s="130">
        <v>4</v>
      </c>
      <c r="E41" s="91">
        <f>SUM(E31,E33,E32,E34,E35,E36,E37,E38,E39,E40)</f>
        <v>0</v>
      </c>
      <c r="F41" s="213">
        <f>SUM(F31,F32,F33,F34,F35,F36,F37,F38,F39,F40)</f>
        <v>0</v>
      </c>
      <c r="G41" s="36">
        <f>SUM(G31,G32,G34,G33,G35,G36,G37,G38,G39)</f>
        <v>0</v>
      </c>
      <c r="H41" s="34">
        <f>SUM(H31,H32,H33,H34,H35,H36,H37,H38,H39)</f>
        <v>0</v>
      </c>
      <c r="I41" s="49">
        <f>SUM(I31,I32,I33,I34,I35,I36,I37,I38,I39,I40)</f>
        <v>0</v>
      </c>
      <c r="J41" s="49">
        <f>SUM(J31,J32,J33,J34,J35,J36,J37,J38,J39)</f>
        <v>0</v>
      </c>
      <c r="K41" s="111">
        <f>SUM(K31,K32,K33,K34,K35,K36,K37,K38,K39)</f>
        <v>0</v>
      </c>
      <c r="L41" s="49">
        <f>SUM(L31,L32,L33,L34,L35,L36,L37,L38,L39,L40)</f>
        <v>0</v>
      </c>
      <c r="M41" s="56">
        <f>SUM(M31,M32,M33,M34,M35,M36,M37,M38,M39)</f>
        <v>0</v>
      </c>
    </row>
    <row r="49" spans="10:10" x14ac:dyDescent="0.25">
      <c r="J49" t="s">
        <v>196</v>
      </c>
    </row>
  </sheetData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zoomScale="80" zoomScaleNormal="80" workbookViewId="0">
      <selection activeCell="D26" sqref="D26"/>
    </sheetView>
  </sheetViews>
  <sheetFormatPr defaultColWidth="11.42578125" defaultRowHeight="15" x14ac:dyDescent="0.25"/>
  <cols>
    <col min="1" max="1" width="13.5703125" customWidth="1"/>
    <col min="2" max="3" width="18.42578125" customWidth="1"/>
    <col min="4" max="4" width="17.28515625" customWidth="1"/>
    <col min="6" max="6" width="0" hidden="1" customWidth="1"/>
    <col min="9" max="9" width="12.7109375" bestFit="1" customWidth="1"/>
  </cols>
  <sheetData>
    <row r="1" spans="1:14" x14ac:dyDescent="0.25">
      <c r="L1" s="4"/>
      <c r="M1" s="4"/>
    </row>
    <row r="2" spans="1:14" x14ac:dyDescent="0.25">
      <c r="B2" s="116" t="s">
        <v>197</v>
      </c>
      <c r="C2" s="116"/>
      <c r="D2" s="5"/>
      <c r="L2" s="4"/>
      <c r="M2" s="4"/>
    </row>
    <row r="3" spans="1:14" ht="15.75" thickBot="1" x14ac:dyDescent="0.3">
      <c r="L3" s="4"/>
      <c r="M3" s="4"/>
    </row>
    <row r="4" spans="1:14" ht="45.75" thickBot="1" x14ac:dyDescent="0.3">
      <c r="A4" s="8" t="s">
        <v>11</v>
      </c>
      <c r="B4" s="120" t="s">
        <v>131</v>
      </c>
      <c r="C4" s="249" t="s">
        <v>185</v>
      </c>
      <c r="D4" s="12" t="s">
        <v>13</v>
      </c>
      <c r="E4" s="9" t="s">
        <v>0</v>
      </c>
      <c r="F4" s="12" t="s">
        <v>13</v>
      </c>
      <c r="G4" s="12" t="s">
        <v>13</v>
      </c>
      <c r="H4" s="9" t="s">
        <v>1</v>
      </c>
      <c r="I4" s="12" t="s">
        <v>13</v>
      </c>
      <c r="J4" s="9" t="s">
        <v>91</v>
      </c>
      <c r="K4" s="196" t="s">
        <v>13</v>
      </c>
      <c r="L4" s="199" t="s">
        <v>165</v>
      </c>
      <c r="M4" s="4"/>
    </row>
    <row r="5" spans="1:14" ht="15.75" thickBot="1" x14ac:dyDescent="0.3">
      <c r="A5" s="1" t="s">
        <v>2</v>
      </c>
      <c r="B5" s="6">
        <f>Mayabeque!D37+Artemisa!F13+'Otros clientes'!F25</f>
        <v>40</v>
      </c>
      <c r="C5" s="6">
        <v>0</v>
      </c>
      <c r="D5" s="10">
        <f>B5*8</f>
        <v>320</v>
      </c>
      <c r="E5" s="6">
        <f>Mayabeque!D73+'Otros clientes'!F46+Artemisa!F27</f>
        <v>27</v>
      </c>
      <c r="F5" s="6">
        <f t="shared" ref="F5:F10" si="0">E5*15.53</f>
        <v>419.31</v>
      </c>
      <c r="G5" s="6">
        <f t="shared" ref="G5:G16" si="1">E5*34</f>
        <v>918</v>
      </c>
      <c r="H5" s="6">
        <f>SUM(Mayabeque!D117,Mayabeque!D161,Artemisa!F44,Artemisa!F62,'Otros clientes'!F67,'Otros clientes'!F87)</f>
        <v>892</v>
      </c>
      <c r="I5" s="6">
        <f>SUM(Mayabeque!D118,Mayabeque!D162,Artemisa!F45,Artemisa!F63,'Otros clientes'!F68,'Otros clientes'!F88)</f>
        <v>43160</v>
      </c>
      <c r="J5" s="6">
        <f>Mayabeque!D192+'Otros clientes'!F104</f>
        <v>55</v>
      </c>
      <c r="K5" s="197">
        <f>J5*12.44</f>
        <v>684.19999999999993</v>
      </c>
      <c r="L5" s="200">
        <f t="shared" ref="L5:L16" si="2">SUM(G5,I5,K5)</f>
        <v>44762.2</v>
      </c>
      <c r="M5" s="4"/>
    </row>
    <row r="6" spans="1:14" ht="15.75" thickBot="1" x14ac:dyDescent="0.3">
      <c r="A6" s="1" t="s">
        <v>3</v>
      </c>
      <c r="B6" s="6">
        <f>Mayabeque!E37+'Otros clientes'!G25+Artemisa!G13</f>
        <v>0</v>
      </c>
      <c r="C6" s="6">
        <f>SUM('Otros clientes'!G17)*3</f>
        <v>600</v>
      </c>
      <c r="D6" s="10">
        <f>B6*8</f>
        <v>0</v>
      </c>
      <c r="E6" s="6">
        <f>Mayabeque!E73+'Otros clientes'!G46+Artemisa!G27</f>
        <v>0</v>
      </c>
      <c r="F6" s="6">
        <f t="shared" si="0"/>
        <v>0</v>
      </c>
      <c r="G6" s="6">
        <f t="shared" si="1"/>
        <v>0</v>
      </c>
      <c r="H6" s="6">
        <f>SUM(Mayabeque!E117,Mayabeque!E161,Artemisa!G44,Artemisa!G62,'Otros clientes'!G67,'Otros clientes'!G87)</f>
        <v>508</v>
      </c>
      <c r="I6" s="6">
        <f>SUM(Mayabeque!E118,Mayabeque!E162,Artemisa!G45,Artemisa!G63,'Otros clientes'!G88,'Otros clientes'!G68)</f>
        <v>25400</v>
      </c>
      <c r="J6" s="6">
        <v>0</v>
      </c>
      <c r="K6" s="197">
        <v>0</v>
      </c>
      <c r="L6" s="200">
        <f t="shared" si="2"/>
        <v>25400</v>
      </c>
      <c r="M6" s="4"/>
    </row>
    <row r="7" spans="1:14" ht="15.75" thickBot="1" x14ac:dyDescent="0.3">
      <c r="A7" s="1" t="s">
        <v>4</v>
      </c>
      <c r="B7" s="6">
        <f>Mayabeque!F37+'Otros clientes'!H25+Artemisa!H13</f>
        <v>0</v>
      </c>
      <c r="C7" s="6">
        <v>0</v>
      </c>
      <c r="D7" s="10">
        <f>B7*8</f>
        <v>0</v>
      </c>
      <c r="E7" s="6">
        <f>Mayabeque!F73+'Otros clientes'!H46+Artemisa!H27</f>
        <v>0</v>
      </c>
      <c r="F7" s="6">
        <f t="shared" si="0"/>
        <v>0</v>
      </c>
      <c r="G7" s="6">
        <f t="shared" si="1"/>
        <v>0</v>
      </c>
      <c r="H7" s="6">
        <f>SUM(Mayabeque!F117,Mayabeque!F161,Artemisa!H44,Artemisa!H62,'Otros clientes'!H67,'Otros clientes'!H87)</f>
        <v>0</v>
      </c>
      <c r="I7" s="6">
        <f>SUM(Mayabeque!F118,Mayabeque!F162,Artemisa!H63,Artemisa!H45,'Otros clientes'!H68,'Otros clientes'!H88)</f>
        <v>0</v>
      </c>
      <c r="J7" s="6">
        <f>Mayabeque!F192+'Otros clientes'!H104</f>
        <v>0</v>
      </c>
      <c r="K7" s="197">
        <f t="shared" ref="K7:K16" si="3">J7*12.44</f>
        <v>0</v>
      </c>
      <c r="L7" s="201">
        <f t="shared" si="2"/>
        <v>0</v>
      </c>
      <c r="M7" s="125"/>
      <c r="N7" s="3"/>
    </row>
    <row r="8" spans="1:14" ht="15.75" thickBot="1" x14ac:dyDescent="0.3">
      <c r="A8" s="1" t="s">
        <v>5</v>
      </c>
      <c r="B8" s="6">
        <f>Mayabeque!G37+'Otros clientes'!I25+Artemisa!I13</f>
        <v>0</v>
      </c>
      <c r="C8" s="6">
        <f>SUM('Otros clientes'!I15)*3</f>
        <v>0</v>
      </c>
      <c r="D8" s="10">
        <f>'Otros clientes'!I25*8</f>
        <v>0</v>
      </c>
      <c r="E8" s="6">
        <f>Mayabeque!G73+Artemisa!I27+'Otros clientes'!I46</f>
        <v>0</v>
      </c>
      <c r="F8" s="6">
        <f t="shared" si="0"/>
        <v>0</v>
      </c>
      <c r="G8" s="6">
        <f t="shared" si="1"/>
        <v>0</v>
      </c>
      <c r="H8" s="6">
        <f>SUM(Mayabeque!G117,Mayabeque!G161,Artemisa!I44,Artemisa!I62,'Otros clientes'!I67,'Otros clientes'!I87)</f>
        <v>0</v>
      </c>
      <c r="I8" s="6">
        <f>SUM(Mayabeque!G118,Mayabeque!G162,Artemisa!I63,Artemisa!I45,'Otros clientes'!I68,'Otros clientes'!I88)</f>
        <v>0</v>
      </c>
      <c r="J8" s="6">
        <f>Mayabeque!G192+Artemisa!I80+'Otros clientes'!I104</f>
        <v>0</v>
      </c>
      <c r="K8" s="197">
        <f t="shared" si="3"/>
        <v>0</v>
      </c>
      <c r="L8" s="202">
        <f t="shared" si="2"/>
        <v>0</v>
      </c>
    </row>
    <row r="9" spans="1:14" ht="15.75" thickBot="1" x14ac:dyDescent="0.3">
      <c r="A9" s="1" t="s">
        <v>71</v>
      </c>
      <c r="B9" s="6">
        <f>Mayabeque!H37+'Otros clientes'!J25+Artemisa!J13</f>
        <v>0</v>
      </c>
      <c r="C9" s="6">
        <v>0</v>
      </c>
      <c r="D9" s="10">
        <f t="shared" ref="D9:D16" si="4">B9*8</f>
        <v>0</v>
      </c>
      <c r="E9" s="6">
        <f>'Otros clientes'!J46+Artemisa!J27+Mayabeque!H73</f>
        <v>0</v>
      </c>
      <c r="F9" s="6">
        <f t="shared" si="0"/>
        <v>0</v>
      </c>
      <c r="G9" s="6">
        <f t="shared" si="1"/>
        <v>0</v>
      </c>
      <c r="H9" s="6">
        <f>SUM(Mayabeque!H117,Mayabeque!H161,Artemisa!J44,Artemisa!J62,'Otros clientes'!J67,'Otros clientes'!J87)</f>
        <v>0</v>
      </c>
      <c r="I9" s="6">
        <f>SUM(Mayabeque!H118,Mayabeque!H162,Artemisa!J45,Artemisa!J63,'Otros clientes'!J68,'Otros clientes'!J88)</f>
        <v>0</v>
      </c>
      <c r="J9" s="6">
        <f>'Otros clientes'!J104</f>
        <v>0</v>
      </c>
      <c r="K9" s="197">
        <f t="shared" si="3"/>
        <v>0</v>
      </c>
      <c r="L9" s="202">
        <f t="shared" si="2"/>
        <v>0</v>
      </c>
    </row>
    <row r="10" spans="1:14" ht="15.75" thickBot="1" x14ac:dyDescent="0.3">
      <c r="A10" s="1" t="s">
        <v>6</v>
      </c>
      <c r="B10" s="6">
        <f>Mayabeque!I37+'Otros clientes'!K25+Artemisa!K13</f>
        <v>0</v>
      </c>
      <c r="C10" s="6">
        <v>0</v>
      </c>
      <c r="D10" s="10">
        <f t="shared" si="4"/>
        <v>0</v>
      </c>
      <c r="E10" s="6">
        <f>Mayabeque!I73+'Otros clientes'!K46+Artemisa!K27</f>
        <v>0</v>
      </c>
      <c r="F10" s="6">
        <f t="shared" si="0"/>
        <v>0</v>
      </c>
      <c r="G10" s="6">
        <f t="shared" si="1"/>
        <v>0</v>
      </c>
      <c r="H10" s="6">
        <f>SUM(Mayabeque!I117,Mayabeque!I161,Artemisa!K44,Artemisa!K62,'Otros clientes'!K67,'Otros clientes'!K87)</f>
        <v>0</v>
      </c>
      <c r="I10" s="6">
        <f>SUM(Mayabeque!I118,Mayabeque!I162,Artemisa!K45,Artemisa!K63+'Otros clientes'!K68,'Otros clientes'!K88)</f>
        <v>0</v>
      </c>
      <c r="J10" s="6">
        <v>0</v>
      </c>
      <c r="K10" s="197">
        <f t="shared" si="3"/>
        <v>0</v>
      </c>
      <c r="L10" s="202">
        <f t="shared" si="2"/>
        <v>0</v>
      </c>
    </row>
    <row r="11" spans="1:14" ht="15.75" thickBot="1" x14ac:dyDescent="0.3">
      <c r="A11" s="1" t="s">
        <v>7</v>
      </c>
      <c r="B11" s="6">
        <f>Mayabeque!J37+'Otros clientes'!L25+Artemisa!L13</f>
        <v>0</v>
      </c>
      <c r="C11" s="6">
        <v>0</v>
      </c>
      <c r="D11" s="10">
        <f t="shared" si="4"/>
        <v>0</v>
      </c>
      <c r="E11" s="6">
        <f>Mayabeque!J73+'Otros clientes'!L46+Artemisa!L27</f>
        <v>0</v>
      </c>
      <c r="F11" s="6"/>
      <c r="G11" s="6">
        <f t="shared" si="1"/>
        <v>0</v>
      </c>
      <c r="H11" s="6">
        <f>SUM(Mayabeque!J117,Mayabeque!J161,Artemisa!L44,Artemisa!L62,'Otros clientes'!L67,'Otros clientes'!L87)</f>
        <v>0</v>
      </c>
      <c r="I11" s="6">
        <f>SUM(Mayabeque!J162,Mayabeque!J118,Artemisa!L45,Artemisa!L63,'Otros clientes'!L88,'Otros clientes'!L46)</f>
        <v>0</v>
      </c>
      <c r="J11" s="6">
        <f>Mayabeque!J192</f>
        <v>0</v>
      </c>
      <c r="K11" s="197">
        <f t="shared" si="3"/>
        <v>0</v>
      </c>
      <c r="L11" s="202">
        <f t="shared" si="2"/>
        <v>0</v>
      </c>
    </row>
    <row r="12" spans="1:14" ht="15.75" thickBot="1" x14ac:dyDescent="0.3">
      <c r="A12" s="1" t="s">
        <v>8</v>
      </c>
      <c r="B12" s="70">
        <f>Mayabeque!K37+'Otros clientes'!M25+Artemisa!M13</f>
        <v>0</v>
      </c>
      <c r="C12" s="70">
        <v>0</v>
      </c>
      <c r="D12" s="10">
        <f t="shared" si="4"/>
        <v>0</v>
      </c>
      <c r="E12" s="6">
        <f>Mayabeque!K73+'Otros clientes'!M46+Artemisa!M27</f>
        <v>0</v>
      </c>
      <c r="F12" s="6"/>
      <c r="G12" s="6">
        <f t="shared" si="1"/>
        <v>0</v>
      </c>
      <c r="H12" s="6">
        <f>SUM(Mayabeque!K117,Mayabeque!K161,Artemisa!M44,Artemisa!M62,'Otros clientes'!M67,'Otros clientes'!M87)</f>
        <v>0</v>
      </c>
      <c r="I12" s="10">
        <f>SUM(Mayabeque!K118,Mayabeque!K162,Artemisa!M45,Artemisa!M63,'Otros clientes'!M68,'Otros clientes'!M88)</f>
        <v>0</v>
      </c>
      <c r="J12" s="6">
        <v>0</v>
      </c>
      <c r="K12" s="198">
        <f t="shared" si="3"/>
        <v>0</v>
      </c>
      <c r="L12" s="203">
        <f t="shared" si="2"/>
        <v>0</v>
      </c>
    </row>
    <row r="13" spans="1:14" ht="15.75" thickBot="1" x14ac:dyDescent="0.3">
      <c r="A13" s="1" t="s">
        <v>9</v>
      </c>
      <c r="B13" s="6">
        <f>Mayabeque!L37+Artemisa!N13+'Otros clientes'!N25</f>
        <v>0</v>
      </c>
      <c r="C13" s="6">
        <v>0</v>
      </c>
      <c r="D13" s="10">
        <f t="shared" si="4"/>
        <v>0</v>
      </c>
      <c r="E13" s="6">
        <f>Mayabeque!L73+Artemisa!N27+'Otros clientes'!N46</f>
        <v>0</v>
      </c>
      <c r="F13" s="6">
        <f>E13*15.53</f>
        <v>0</v>
      </c>
      <c r="G13" s="6">
        <f t="shared" si="1"/>
        <v>0</v>
      </c>
      <c r="H13" s="6">
        <f>SUM(Mayabeque!L117,Mayabeque!L161,Artemisa!N44,Artemisa!N62,'Otros clientes'!N67,'Otros clientes'!N87)</f>
        <v>0</v>
      </c>
      <c r="I13" s="10">
        <f>SUM(Mayabeque!L162,Mayabeque!L118,Artemisa!N63,Artemisa!N45,'Otros clientes'!N88,'Otros clientes'!N68)</f>
        <v>0</v>
      </c>
      <c r="J13" s="6">
        <f>Mayabeque!L192+Artemisa!N80+'Otros clientes'!N104</f>
        <v>0</v>
      </c>
      <c r="K13" s="197">
        <f t="shared" si="3"/>
        <v>0</v>
      </c>
      <c r="L13" s="203">
        <f t="shared" si="2"/>
        <v>0</v>
      </c>
    </row>
    <row r="14" spans="1:14" ht="15.75" thickBot="1" x14ac:dyDescent="0.3">
      <c r="A14" s="1" t="s">
        <v>10</v>
      </c>
      <c r="B14" s="6">
        <f>Mayabeque!M37+'Otros clientes'!O25+Artemisa!O13</f>
        <v>0</v>
      </c>
      <c r="C14" s="6">
        <v>0</v>
      </c>
      <c r="D14" s="10">
        <f t="shared" si="4"/>
        <v>0</v>
      </c>
      <c r="E14" s="6">
        <f>Mayabeque!M73+Artemisa!O27+'Otros clientes'!O46</f>
        <v>0</v>
      </c>
      <c r="F14" s="6">
        <f>E14*15.53</f>
        <v>0</v>
      </c>
      <c r="G14" s="6">
        <f t="shared" si="1"/>
        <v>0</v>
      </c>
      <c r="H14" s="6">
        <f>SUM(Mayabeque!M117,Mayabeque!M161,Artemisa!O44,Artemisa!O62,'Otros clientes'!O67,'Otros clientes'!O87)</f>
        <v>0</v>
      </c>
      <c r="I14" s="10">
        <f>SUM(Mayabeque!M118,Mayabeque!M162,Artemisa!O63,Artemisa!O45,'Otros clientes'!O88,'Otros clientes'!O68)</f>
        <v>0</v>
      </c>
      <c r="J14" s="6">
        <f>Mayabeque!M192+Artemisa!O80+'Otros clientes'!O67</f>
        <v>0</v>
      </c>
      <c r="K14" s="198">
        <f t="shared" si="3"/>
        <v>0</v>
      </c>
      <c r="L14" s="203">
        <f t="shared" si="2"/>
        <v>0</v>
      </c>
    </row>
    <row r="15" spans="1:14" ht="15.75" thickBot="1" x14ac:dyDescent="0.3">
      <c r="A15" s="1" t="s">
        <v>35</v>
      </c>
      <c r="B15" s="6">
        <f>Mayabeque!N37+Artemisa!P13+'Otros clientes'!P25</f>
        <v>0</v>
      </c>
      <c r="C15" s="6">
        <v>0</v>
      </c>
      <c r="D15" s="10">
        <f t="shared" si="4"/>
        <v>0</v>
      </c>
      <c r="E15" s="6">
        <f>Mayabeque!N73+Artemisa!P27+'Otros clientes'!P46</f>
        <v>0</v>
      </c>
      <c r="F15" s="10">
        <f>E15*15.53</f>
        <v>0</v>
      </c>
      <c r="G15" s="6">
        <f t="shared" si="1"/>
        <v>0</v>
      </c>
      <c r="H15" s="6">
        <f>SUM(Mayabeque!N117,Mayabeque!N161,Artemisa!P44,Artemisa!P62,'Otros clientes'!P67,'Otros clientes'!P87)</f>
        <v>0</v>
      </c>
      <c r="I15" s="10">
        <f>SUM(Mayabeque!N162,Mayabeque!N118,Artemisa!P45,Artemisa!P63,'Otros clientes'!P68,'Otros clientes'!P88)</f>
        <v>0</v>
      </c>
      <c r="J15" s="6">
        <f>Mayabeque!N192+Artemisa!P80+'Otros clientes'!P104</f>
        <v>0</v>
      </c>
      <c r="K15" s="198">
        <f t="shared" si="3"/>
        <v>0</v>
      </c>
      <c r="L15" s="203">
        <f t="shared" si="2"/>
        <v>0</v>
      </c>
    </row>
    <row r="16" spans="1:14" ht="15.75" thickBot="1" x14ac:dyDescent="0.3">
      <c r="A16" s="1" t="s">
        <v>36</v>
      </c>
      <c r="B16" s="6">
        <f>Mayabeque!O37+Artemisa!Q13+'Otros clientes'!Q25</f>
        <v>0</v>
      </c>
      <c r="C16" s="6">
        <v>0</v>
      </c>
      <c r="D16" s="10">
        <f t="shared" si="4"/>
        <v>0</v>
      </c>
      <c r="E16" s="6">
        <f>Mayabeque!O73+Artemisa!Q27+'Otros clientes'!Q46</f>
        <v>0</v>
      </c>
      <c r="F16" s="6">
        <f>E16*15.53</f>
        <v>0</v>
      </c>
      <c r="G16" s="6">
        <f t="shared" si="1"/>
        <v>0</v>
      </c>
      <c r="H16" s="6">
        <f>SUM(Mayabeque!O117,Mayabeque!O161,Artemisa!Q44,Artemisa!Q62,'Otros clientes'!Q67,'Otros clientes'!Q87)</f>
        <v>0</v>
      </c>
      <c r="I16" s="10">
        <f>SUM(Mayabeque!O162,Mayabeque!O118,Artemisa!Q45,Artemisa!Q63,'Otros clientes'!Q68,'Otros clientes'!Q88)</f>
        <v>0</v>
      </c>
      <c r="J16" s="6">
        <f>Mayabeque!O192+Artemisa!Q80+'Otros clientes'!Q104</f>
        <v>0</v>
      </c>
      <c r="K16" s="198">
        <f t="shared" si="3"/>
        <v>0</v>
      </c>
      <c r="L16" s="204">
        <f t="shared" si="2"/>
        <v>0</v>
      </c>
    </row>
    <row r="17" spans="1:12" ht="15.75" thickBot="1" x14ac:dyDescent="0.3">
      <c r="A17" s="2" t="s">
        <v>12</v>
      </c>
      <c r="B17" s="7">
        <f>SUM(B5:B16)</f>
        <v>40</v>
      </c>
      <c r="C17" s="252">
        <f>SUM(C5,C6,C7,C8,C9,C10,C11,C12,C13,C14,C15,C16)</f>
        <v>600</v>
      </c>
      <c r="D17" s="11">
        <f>SUM(D5,D6,D7,D8,D9,D10,D11,D12,D13,D14,D15,D16)</f>
        <v>320</v>
      </c>
      <c r="E17" s="7">
        <f>SUM(E5:E16)</f>
        <v>27</v>
      </c>
      <c r="F17" s="7">
        <f>E17*15.53</f>
        <v>419.31</v>
      </c>
      <c r="G17" s="7">
        <f>SUM(G5,G6,G7,G8,G9,G10,G11,G12,G13,G14,G15,G16)</f>
        <v>918</v>
      </c>
      <c r="H17" s="7">
        <f>SUM(H5:H16)</f>
        <v>1400</v>
      </c>
      <c r="I17" s="11">
        <f>SUM(I5,I6,I7,I8,I9,I10,I11,I12,I13,I14,I15,I16)</f>
        <v>68560</v>
      </c>
      <c r="J17" s="7">
        <f>SUM(J5:J16)</f>
        <v>55</v>
      </c>
      <c r="K17" s="205">
        <f>SUM(K5,K6,K7,K8,K9,K10,K11,K12,K13,K14,K15,K16)</f>
        <v>684.19999999999993</v>
      </c>
      <c r="L17" s="206">
        <f>SUM(L5,L6,L7,L8,L9,L10,L11,L12,L13,L14,L15,L16)</f>
        <v>70162.2</v>
      </c>
    </row>
    <row r="18" spans="1:12" x14ac:dyDescent="0.25">
      <c r="A18" s="3"/>
      <c r="B18" s="158"/>
      <c r="C18" s="158"/>
      <c r="D18" s="159"/>
      <c r="E18" s="158"/>
      <c r="F18" s="158"/>
      <c r="G18" s="158"/>
      <c r="H18" s="158"/>
      <c r="I18" s="159"/>
      <c r="J18" s="158"/>
      <c r="K18" s="159"/>
    </row>
    <row r="19" spans="1:12" x14ac:dyDescent="0.25">
      <c r="A19" s="3"/>
      <c r="B19" s="158"/>
      <c r="C19" s="158"/>
      <c r="D19" s="159"/>
      <c r="E19" s="158"/>
      <c r="F19" s="158"/>
      <c r="G19" s="158"/>
      <c r="H19" s="158"/>
      <c r="I19" s="159"/>
      <c r="J19" s="158"/>
      <c r="K19" s="159"/>
    </row>
    <row r="20" spans="1:12" x14ac:dyDescent="0.25">
      <c r="E20" s="175"/>
      <c r="F20" s="175"/>
      <c r="G20" s="175"/>
      <c r="H20" s="176"/>
      <c r="I20" s="175"/>
      <c r="J20" s="175"/>
    </row>
    <row r="21" spans="1:12" ht="15.75" x14ac:dyDescent="0.25">
      <c r="A21" s="117"/>
      <c r="B21" s="30"/>
      <c r="C21" s="30"/>
      <c r="E21" s="177"/>
      <c r="F21" s="177"/>
      <c r="G21" s="178"/>
      <c r="H21" s="177"/>
      <c r="I21" s="178"/>
      <c r="J21" s="177"/>
    </row>
    <row r="22" spans="1:12" x14ac:dyDescent="0.25">
      <c r="B22" s="121"/>
      <c r="C22" s="121"/>
      <c r="E22" s="179"/>
      <c r="F22" s="179"/>
      <c r="G22" s="180"/>
      <c r="H22" s="181"/>
      <c r="I22" s="179"/>
      <c r="J22" s="182"/>
    </row>
    <row r="23" spans="1:12" x14ac:dyDescent="0.25">
      <c r="B23" s="121"/>
      <c r="C23" s="121"/>
      <c r="E23" s="179"/>
      <c r="F23" s="179"/>
      <c r="G23" s="179"/>
      <c r="H23" s="183"/>
      <c r="I23" s="179"/>
      <c r="J23" s="182"/>
    </row>
    <row r="24" spans="1:12" x14ac:dyDescent="0.25">
      <c r="E24" s="184"/>
      <c r="F24" s="184"/>
      <c r="G24" s="184"/>
      <c r="H24" s="184"/>
      <c r="I24" s="184"/>
      <c r="J24" s="185"/>
    </row>
    <row r="25" spans="1:12" x14ac:dyDescent="0.25">
      <c r="E25" s="179"/>
      <c r="F25" s="179"/>
      <c r="G25" s="179"/>
      <c r="H25" s="179"/>
      <c r="I25" s="179"/>
      <c r="J25" s="179"/>
    </row>
    <row r="26" spans="1:12" x14ac:dyDescent="0.25">
      <c r="E26" s="177"/>
      <c r="F26" s="177"/>
      <c r="G26" s="178"/>
      <c r="H26" s="177"/>
      <c r="I26" s="178"/>
      <c r="J26" s="177"/>
    </row>
    <row r="27" spans="1:12" x14ac:dyDescent="0.25">
      <c r="E27" s="179"/>
      <c r="F27" s="179"/>
      <c r="G27" s="180"/>
      <c r="H27" s="181"/>
      <c r="I27" s="182"/>
      <c r="J27" s="182"/>
    </row>
    <row r="28" spans="1:12" x14ac:dyDescent="0.25">
      <c r="E28" s="179"/>
      <c r="F28" s="179"/>
      <c r="G28" s="180"/>
      <c r="H28" s="181"/>
      <c r="I28" s="182"/>
      <c r="J28" s="182"/>
    </row>
    <row r="29" spans="1:12" x14ac:dyDescent="0.25">
      <c r="E29" s="184"/>
      <c r="F29" s="184"/>
      <c r="G29" s="184"/>
      <c r="H29" s="184"/>
      <c r="I29" s="184"/>
      <c r="J29" s="185"/>
    </row>
  </sheetData>
  <phoneticPr fontId="0" type="noConversion"/>
  <pageMargins left="0.70866141732283472" right="0.70866141732283472" top="0.74803149606299213" bottom="0.74803149606299213" header="0.31496062992125984" footer="0.31496062992125984"/>
  <pageSetup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3"/>
  <sheetViews>
    <sheetView topLeftCell="A19" zoomScale="80" zoomScaleNormal="80" workbookViewId="0">
      <pane xSplit="1" topLeftCell="B1" activePane="topRight" state="frozen"/>
      <selection pane="topRight" activeCell="F121" sqref="F121"/>
    </sheetView>
  </sheetViews>
  <sheetFormatPr defaultColWidth="11.42578125" defaultRowHeight="15" x14ac:dyDescent="0.25"/>
  <cols>
    <col min="1" max="1" width="44.28515625" customWidth="1"/>
    <col min="2" max="2" width="5.85546875" customWidth="1"/>
    <col min="3" max="3" width="6.42578125" customWidth="1"/>
    <col min="4" max="4" width="6.85546875" customWidth="1"/>
    <col min="5" max="5" width="6.7109375" customWidth="1"/>
    <col min="6" max="6" width="7.28515625" customWidth="1"/>
    <col min="7" max="7" width="6.140625" customWidth="1"/>
    <col min="8" max="8" width="6.7109375" customWidth="1"/>
    <col min="9" max="9" width="6" customWidth="1"/>
    <col min="10" max="10" width="5.85546875" customWidth="1"/>
    <col min="11" max="11" width="6.28515625" customWidth="1"/>
    <col min="12" max="12" width="5.5703125" customWidth="1"/>
    <col min="13" max="13" width="6.7109375" customWidth="1"/>
    <col min="14" max="14" width="7.140625" customWidth="1"/>
    <col min="15" max="15" width="5.5703125" customWidth="1"/>
  </cols>
  <sheetData>
    <row r="1" spans="1:15" x14ac:dyDescent="0.25">
      <c r="A1" s="118" t="s">
        <v>19</v>
      </c>
    </row>
    <row r="2" spans="1:15" x14ac:dyDescent="0.25">
      <c r="A2" s="146"/>
      <c r="B2" s="146"/>
      <c r="C2" s="146"/>
      <c r="D2" s="147" t="s">
        <v>46</v>
      </c>
      <c r="E2" s="147"/>
      <c r="F2" s="147" t="s">
        <v>20</v>
      </c>
      <c r="G2" s="147"/>
      <c r="H2" s="146"/>
    </row>
    <row r="3" spans="1:15" x14ac:dyDescent="0.25">
      <c r="A3" s="273" t="s">
        <v>14</v>
      </c>
      <c r="B3" s="264" t="s">
        <v>17</v>
      </c>
      <c r="C3" s="264" t="s">
        <v>18</v>
      </c>
      <c r="D3" s="264" t="s">
        <v>149</v>
      </c>
      <c r="E3" s="264" t="s">
        <v>150</v>
      </c>
      <c r="F3" s="264" t="s">
        <v>158</v>
      </c>
      <c r="G3" s="264" t="s">
        <v>151</v>
      </c>
      <c r="H3" s="264" t="s">
        <v>159</v>
      </c>
      <c r="I3" s="264" t="s">
        <v>160</v>
      </c>
      <c r="J3" s="264" t="s">
        <v>161</v>
      </c>
      <c r="K3" s="264" t="s">
        <v>157</v>
      </c>
      <c r="L3" s="264" t="s">
        <v>152</v>
      </c>
      <c r="M3" s="264" t="s">
        <v>153</v>
      </c>
      <c r="N3" s="264" t="s">
        <v>154</v>
      </c>
      <c r="O3" s="264" t="s">
        <v>155</v>
      </c>
    </row>
    <row r="4" spans="1:15" x14ac:dyDescent="0.25">
      <c r="A4" s="274"/>
      <c r="B4" s="265"/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</row>
    <row r="5" spans="1:15" x14ac:dyDescent="0.25">
      <c r="A5" s="223" t="s">
        <v>21</v>
      </c>
      <c r="B5" s="13"/>
      <c r="C5" s="207">
        <f>SUM(D5:O5)</f>
        <v>0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1:15" x14ac:dyDescent="0.25">
      <c r="A6" s="14" t="s">
        <v>87</v>
      </c>
      <c r="B6" s="13"/>
      <c r="C6" s="207">
        <f>K6</f>
        <v>0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x14ac:dyDescent="0.25">
      <c r="A7" s="14" t="s">
        <v>112</v>
      </c>
      <c r="B7" s="13"/>
      <c r="C7" s="207">
        <f>E7+L7</f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 x14ac:dyDescent="0.25">
      <c r="A8" s="190" t="s">
        <v>33</v>
      </c>
      <c r="B8" s="13"/>
      <c r="C8" s="207">
        <f>SUM(D8:O8)</f>
        <v>0</v>
      </c>
      <c r="D8" s="13"/>
      <c r="E8" s="13"/>
      <c r="F8" s="13"/>
      <c r="G8" s="13"/>
      <c r="H8" s="32"/>
      <c r="I8" s="13"/>
      <c r="J8" s="13"/>
      <c r="K8" s="13"/>
      <c r="L8" s="13"/>
      <c r="M8" s="13"/>
      <c r="N8" s="13"/>
      <c r="O8" s="13"/>
    </row>
    <row r="9" spans="1:15" x14ac:dyDescent="0.25">
      <c r="A9" s="190" t="s">
        <v>170</v>
      </c>
      <c r="B9" s="13"/>
      <c r="C9" s="207">
        <f>SUM(D9:O9)</f>
        <v>0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5" x14ac:dyDescent="0.25">
      <c r="A10" s="14" t="s">
        <v>102</v>
      </c>
      <c r="B10" s="13"/>
      <c r="C10" s="207">
        <f>N10</f>
        <v>0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15" x14ac:dyDescent="0.25">
      <c r="A11" s="14" t="s">
        <v>108</v>
      </c>
      <c r="B11" s="13"/>
      <c r="C11" s="207">
        <f>O11</f>
        <v>0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spans="1:15" x14ac:dyDescent="0.25">
      <c r="A12" s="190" t="s">
        <v>176</v>
      </c>
      <c r="B12" s="13"/>
      <c r="C12" s="207">
        <f>SUM(D12:O12)</f>
        <v>0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spans="1:15" x14ac:dyDescent="0.25">
      <c r="A13" s="27" t="s">
        <v>104</v>
      </c>
      <c r="B13" s="13"/>
      <c r="C13" s="207">
        <f>N13</f>
        <v>0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spans="1:15" x14ac:dyDescent="0.25">
      <c r="A14" s="57" t="s">
        <v>113</v>
      </c>
      <c r="B14" s="13"/>
      <c r="C14" s="207">
        <f>O14</f>
        <v>0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spans="1:15" x14ac:dyDescent="0.25">
      <c r="A15" s="27" t="s">
        <v>49</v>
      </c>
      <c r="B15" s="13"/>
      <c r="C15" s="207">
        <f>SUM(D15:O15)</f>
        <v>0</v>
      </c>
      <c r="D15" s="31"/>
      <c r="E15" s="32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pans="1:15" x14ac:dyDescent="0.25">
      <c r="A16" s="190" t="s">
        <v>169</v>
      </c>
      <c r="B16" s="13"/>
      <c r="C16" s="207">
        <f>SUM(D16:O16)</f>
        <v>0</v>
      </c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7" spans="1:15" x14ac:dyDescent="0.25">
      <c r="A17" s="192" t="s">
        <v>52</v>
      </c>
      <c r="B17" s="13"/>
      <c r="C17" s="207">
        <f>SUM(D17:O17)</f>
        <v>40</v>
      </c>
      <c r="D17" s="13">
        <v>40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</row>
    <row r="18" spans="1:15" x14ac:dyDescent="0.25">
      <c r="A18" s="186" t="s">
        <v>54</v>
      </c>
      <c r="B18" s="13"/>
      <c r="C18" s="207">
        <f>SUM(D18:O18)</f>
        <v>0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spans="1:15" x14ac:dyDescent="0.25">
      <c r="A19" s="28" t="s">
        <v>53</v>
      </c>
      <c r="B19" s="13"/>
      <c r="C19" s="207">
        <f>SUM(D19:O19)</f>
        <v>0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spans="1:15" x14ac:dyDescent="0.25">
      <c r="A20" s="28" t="s">
        <v>70</v>
      </c>
      <c r="B20" s="13"/>
      <c r="C20" s="207">
        <f>G20</f>
        <v>0</v>
      </c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spans="1:15" x14ac:dyDescent="0.25">
      <c r="A21" s="28" t="s">
        <v>64</v>
      </c>
      <c r="B21" s="13"/>
      <c r="C21" s="207">
        <f>H21+L21</f>
        <v>0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1:15" x14ac:dyDescent="0.25">
      <c r="A22" s="28" t="s">
        <v>88</v>
      </c>
      <c r="B22" s="13"/>
      <c r="C22" s="207">
        <f>L22</f>
        <v>0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</row>
    <row r="23" spans="1:15" x14ac:dyDescent="0.25">
      <c r="A23" s="28" t="s">
        <v>97</v>
      </c>
      <c r="B23" s="13"/>
      <c r="C23" s="207">
        <f>M23</f>
        <v>0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spans="1:15" x14ac:dyDescent="0.25">
      <c r="A24" s="28" t="s">
        <v>59</v>
      </c>
      <c r="B24" s="13"/>
      <c r="C24" s="207">
        <f>N24</f>
        <v>0</v>
      </c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spans="1:15" x14ac:dyDescent="0.25">
      <c r="A25" s="28" t="s">
        <v>109</v>
      </c>
      <c r="B25" s="13"/>
      <c r="C25" s="207">
        <f>I25</f>
        <v>0</v>
      </c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pans="1:15" x14ac:dyDescent="0.25">
      <c r="A26" s="122" t="s">
        <v>130</v>
      </c>
      <c r="B26" s="13"/>
      <c r="C26" s="207">
        <f>I26</f>
        <v>0</v>
      </c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</row>
    <row r="27" spans="1:15" x14ac:dyDescent="0.25">
      <c r="A27" s="133" t="s">
        <v>139</v>
      </c>
      <c r="B27" s="13"/>
      <c r="C27" s="207">
        <f t="shared" ref="C27:C32" si="0">SUM(D27:O27)</f>
        <v>0</v>
      </c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</row>
    <row r="28" spans="1:15" x14ac:dyDescent="0.25">
      <c r="A28" s="27" t="s">
        <v>25</v>
      </c>
      <c r="B28" s="13"/>
      <c r="C28" s="207">
        <f t="shared" si="0"/>
        <v>0</v>
      </c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spans="1:15" x14ac:dyDescent="0.25">
      <c r="A29" s="20" t="s">
        <v>26</v>
      </c>
      <c r="B29" s="13"/>
      <c r="C29" s="207">
        <f t="shared" si="0"/>
        <v>0</v>
      </c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</row>
    <row r="30" spans="1:15" x14ac:dyDescent="0.25">
      <c r="A30" s="27" t="s">
        <v>27</v>
      </c>
      <c r="B30" s="13"/>
      <c r="C30" s="207">
        <f t="shared" si="0"/>
        <v>0</v>
      </c>
      <c r="D30" s="13"/>
      <c r="E30" s="13"/>
      <c r="F30" s="13"/>
      <c r="G30" s="13"/>
      <c r="H30" s="13"/>
      <c r="I30" s="13"/>
      <c r="J30" s="13"/>
      <c r="K30" s="13"/>
      <c r="M30" s="13"/>
      <c r="N30" s="13"/>
      <c r="O30" s="13"/>
    </row>
    <row r="31" spans="1:15" x14ac:dyDescent="0.25">
      <c r="A31" s="57" t="s">
        <v>110</v>
      </c>
      <c r="B31" s="13"/>
      <c r="C31" s="207">
        <f t="shared" si="0"/>
        <v>0</v>
      </c>
      <c r="D31" s="13"/>
      <c r="E31" s="13"/>
      <c r="F31" s="13"/>
      <c r="G31" s="13"/>
      <c r="H31" s="13"/>
      <c r="I31" s="13"/>
      <c r="J31" s="13"/>
      <c r="K31" s="13"/>
      <c r="M31" s="13"/>
      <c r="N31" s="13"/>
      <c r="O31" s="13"/>
    </row>
    <row r="32" spans="1:15" x14ac:dyDescent="0.25">
      <c r="A32" s="192" t="s">
        <v>34</v>
      </c>
      <c r="B32" s="13"/>
      <c r="C32" s="207">
        <f t="shared" si="0"/>
        <v>0</v>
      </c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  <row r="33" spans="1:15" x14ac:dyDescent="0.25">
      <c r="A33" s="32" t="s">
        <v>89</v>
      </c>
      <c r="B33" s="13"/>
      <c r="C33" s="207">
        <f>L33</f>
        <v>0</v>
      </c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spans="1:15" x14ac:dyDescent="0.25">
      <c r="A34" s="13" t="s">
        <v>92</v>
      </c>
      <c r="B34" s="13"/>
      <c r="C34" s="207">
        <f>M34</f>
        <v>0</v>
      </c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pans="1:15" x14ac:dyDescent="0.25">
      <c r="A35" t="s">
        <v>95</v>
      </c>
      <c r="B35" s="13"/>
      <c r="C35" s="207">
        <f>M35</f>
        <v>0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15" x14ac:dyDescent="0.25">
      <c r="A36" t="s">
        <v>190</v>
      </c>
      <c r="B36" s="13"/>
      <c r="C36" s="207">
        <f>SUM(D36:O36)</f>
        <v>0</v>
      </c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15" s="5" customFormat="1" x14ac:dyDescent="0.25">
      <c r="A37" s="144" t="s">
        <v>28</v>
      </c>
      <c r="B37" s="143">
        <f>SUM(B5:B30)</f>
        <v>0</v>
      </c>
      <c r="C37" s="143">
        <f>SUM(D37:O37)</f>
        <v>40</v>
      </c>
      <c r="D37" s="143">
        <f t="shared" ref="D37:O37" si="1">SUM(D5:D36)</f>
        <v>40</v>
      </c>
      <c r="E37" s="143">
        <f t="shared" si="1"/>
        <v>0</v>
      </c>
      <c r="F37" s="143">
        <f t="shared" si="1"/>
        <v>0</v>
      </c>
      <c r="G37" s="143">
        <f t="shared" si="1"/>
        <v>0</v>
      </c>
      <c r="H37" s="143">
        <f t="shared" si="1"/>
        <v>0</v>
      </c>
      <c r="I37" s="143">
        <f t="shared" si="1"/>
        <v>0</v>
      </c>
      <c r="J37" s="143">
        <f t="shared" si="1"/>
        <v>0</v>
      </c>
      <c r="K37" s="143">
        <f t="shared" si="1"/>
        <v>0</v>
      </c>
      <c r="L37" s="143">
        <f t="shared" si="1"/>
        <v>0</v>
      </c>
      <c r="M37" s="143">
        <f t="shared" si="1"/>
        <v>0</v>
      </c>
      <c r="N37" s="143">
        <f t="shared" si="1"/>
        <v>0</v>
      </c>
      <c r="O37" s="143">
        <f t="shared" si="1"/>
        <v>0</v>
      </c>
    </row>
    <row r="38" spans="1:15" s="5" customFormat="1" x14ac:dyDescent="0.25">
      <c r="A38" s="152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</row>
    <row r="39" spans="1:15" s="5" customFormat="1" x14ac:dyDescent="0.25">
      <c r="A39" s="152"/>
      <c r="B39" s="153"/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</row>
    <row r="41" spans="1:15" x14ac:dyDescent="0.25">
      <c r="D41" s="5" t="s">
        <v>46</v>
      </c>
      <c r="E41" s="5"/>
      <c r="F41" s="5" t="s">
        <v>30</v>
      </c>
      <c r="G41" s="5"/>
    </row>
    <row r="42" spans="1:15" s="5" customFormat="1" x14ac:dyDescent="0.25">
      <c r="A42" s="273" t="s">
        <v>14</v>
      </c>
      <c r="B42" s="264" t="s">
        <v>17</v>
      </c>
      <c r="C42" s="264" t="s">
        <v>18</v>
      </c>
      <c r="D42" s="270" t="s">
        <v>149</v>
      </c>
      <c r="E42" s="270" t="s">
        <v>150</v>
      </c>
      <c r="F42" s="270" t="s">
        <v>158</v>
      </c>
      <c r="G42" s="270" t="s">
        <v>151</v>
      </c>
      <c r="H42" s="270" t="s">
        <v>159</v>
      </c>
      <c r="I42" s="270" t="s">
        <v>160</v>
      </c>
      <c r="J42" s="270" t="s">
        <v>161</v>
      </c>
      <c r="K42" s="270" t="s">
        <v>157</v>
      </c>
      <c r="L42" s="270" t="s">
        <v>152</v>
      </c>
      <c r="M42" s="270" t="s">
        <v>153</v>
      </c>
      <c r="N42" s="270" t="s">
        <v>154</v>
      </c>
      <c r="O42" s="270" t="s">
        <v>155</v>
      </c>
    </row>
    <row r="43" spans="1:15" s="5" customFormat="1" x14ac:dyDescent="0.25">
      <c r="A43" s="274"/>
      <c r="B43" s="265"/>
      <c r="C43" s="265"/>
      <c r="D43" s="271"/>
      <c r="E43" s="271"/>
      <c r="F43" s="271"/>
      <c r="G43" s="271"/>
      <c r="H43" s="271"/>
      <c r="I43" s="271"/>
      <c r="J43" s="271"/>
      <c r="K43" s="271"/>
      <c r="L43" s="271"/>
      <c r="M43" s="271"/>
      <c r="N43" s="271"/>
      <c r="O43" s="271"/>
    </row>
    <row r="44" spans="1:15" x14ac:dyDescent="0.25">
      <c r="A44" s="190" t="s">
        <v>177</v>
      </c>
      <c r="B44" s="13"/>
      <c r="C44" s="207">
        <f>D44+E44+F44+G44+H44+I44+J44+K44+L44+M44+N44+O44</f>
        <v>0</v>
      </c>
      <c r="D44" s="119"/>
      <c r="E44" s="119"/>
      <c r="F44" s="119"/>
      <c r="G44" s="119"/>
      <c r="H44" s="119"/>
      <c r="I44" s="119"/>
      <c r="J44" s="119"/>
      <c r="K44" s="119"/>
      <c r="L44" s="119"/>
      <c r="M44" s="119"/>
      <c r="N44" s="119"/>
      <c r="O44" s="119"/>
    </row>
    <row r="45" spans="1:15" x14ac:dyDescent="0.25">
      <c r="A45" s="57" t="s">
        <v>96</v>
      </c>
      <c r="B45" s="13"/>
      <c r="C45" s="207">
        <f>M45</f>
        <v>0</v>
      </c>
      <c r="D45" s="119"/>
      <c r="E45" s="119"/>
      <c r="F45" s="119"/>
      <c r="G45" s="119"/>
      <c r="H45" s="119"/>
      <c r="I45" s="119"/>
      <c r="J45" s="119"/>
      <c r="K45" s="119"/>
      <c r="L45" s="119"/>
      <c r="M45" s="119"/>
      <c r="N45" s="119"/>
      <c r="O45" s="119"/>
    </row>
    <row r="46" spans="1:15" x14ac:dyDescent="0.25">
      <c r="A46" s="14" t="s">
        <v>112</v>
      </c>
      <c r="B46" s="13"/>
      <c r="C46" s="207">
        <f>E46+L46</f>
        <v>0</v>
      </c>
      <c r="D46" s="119"/>
      <c r="E46" s="157"/>
      <c r="F46" s="119"/>
      <c r="G46" s="119"/>
      <c r="H46" s="119"/>
      <c r="I46" s="119"/>
      <c r="J46" s="119"/>
      <c r="K46" s="119"/>
      <c r="L46" s="119"/>
      <c r="M46" s="119"/>
      <c r="N46" s="119"/>
      <c r="O46" s="119"/>
    </row>
    <row r="47" spans="1:15" x14ac:dyDescent="0.25">
      <c r="A47" s="190" t="s">
        <v>33</v>
      </c>
      <c r="B47" s="13"/>
      <c r="C47" s="207">
        <f t="shared" ref="C47:C73" si="2">D47+E47+F47+G47+H47+I47+J47+K47+L47+M47+N47+O47</f>
        <v>0</v>
      </c>
      <c r="D47" s="119"/>
      <c r="E47" s="119"/>
      <c r="F47" s="119"/>
      <c r="G47" s="119"/>
      <c r="H47" s="119"/>
      <c r="I47" s="119"/>
      <c r="J47" s="119"/>
      <c r="K47" s="119"/>
      <c r="L47" s="119"/>
      <c r="M47" s="119"/>
      <c r="N47" s="119"/>
      <c r="O47" s="119"/>
    </row>
    <row r="48" spans="1:15" x14ac:dyDescent="0.25">
      <c r="A48" s="190" t="s">
        <v>171</v>
      </c>
      <c r="B48" s="13"/>
      <c r="C48" s="207">
        <f t="shared" si="2"/>
        <v>0</v>
      </c>
      <c r="D48" s="119"/>
      <c r="E48" s="119"/>
      <c r="F48" s="119"/>
      <c r="G48" s="119"/>
      <c r="H48" s="119"/>
      <c r="I48" s="119"/>
      <c r="J48" s="119"/>
      <c r="K48" s="119"/>
      <c r="L48" s="119"/>
      <c r="M48" s="119"/>
      <c r="N48" s="119"/>
      <c r="O48" s="119"/>
    </row>
    <row r="49" spans="1:15" x14ac:dyDescent="0.25">
      <c r="A49" s="14" t="s">
        <v>102</v>
      </c>
      <c r="B49" s="13"/>
      <c r="C49" s="207">
        <f>N49</f>
        <v>0</v>
      </c>
      <c r="D49" s="119"/>
      <c r="E49" s="119"/>
      <c r="F49" s="119"/>
      <c r="G49" s="119"/>
      <c r="H49" s="119"/>
      <c r="I49" s="119"/>
      <c r="J49" s="119"/>
      <c r="K49" s="119"/>
      <c r="L49" s="119"/>
      <c r="M49" s="119"/>
      <c r="N49" s="119"/>
      <c r="O49" s="119"/>
    </row>
    <row r="50" spans="1:15" x14ac:dyDescent="0.25">
      <c r="A50" s="14" t="s">
        <v>108</v>
      </c>
      <c r="B50" s="13"/>
      <c r="C50" s="207">
        <f>O50</f>
        <v>0</v>
      </c>
      <c r="D50" s="119"/>
      <c r="E50" s="119"/>
      <c r="F50" s="119"/>
      <c r="G50" s="119"/>
      <c r="H50" s="119"/>
      <c r="I50" s="119"/>
      <c r="J50" s="119"/>
      <c r="K50" s="119"/>
      <c r="L50" s="119"/>
      <c r="M50" s="119"/>
      <c r="N50" s="119"/>
      <c r="O50" s="119"/>
    </row>
    <row r="51" spans="1:15" x14ac:dyDescent="0.25">
      <c r="A51" s="190" t="s">
        <v>182</v>
      </c>
      <c r="B51" s="13"/>
      <c r="C51" s="207">
        <f t="shared" si="2"/>
        <v>0</v>
      </c>
      <c r="D51" s="119"/>
      <c r="E51" s="119"/>
      <c r="F51" s="119"/>
      <c r="G51" s="119"/>
      <c r="H51" s="119"/>
      <c r="I51" s="119"/>
      <c r="J51" s="119"/>
      <c r="K51" s="119"/>
      <c r="L51" s="119"/>
      <c r="M51" s="119"/>
      <c r="N51" s="119"/>
      <c r="O51" s="119"/>
    </row>
    <row r="52" spans="1:15" x14ac:dyDescent="0.25">
      <c r="A52" s="57" t="s">
        <v>105</v>
      </c>
      <c r="B52" s="13"/>
      <c r="C52" s="207">
        <f t="shared" si="2"/>
        <v>0</v>
      </c>
      <c r="D52" s="119"/>
      <c r="E52" s="119"/>
      <c r="F52" s="119"/>
      <c r="G52" s="119"/>
      <c r="H52" s="119"/>
      <c r="I52" s="119"/>
      <c r="J52" s="119"/>
      <c r="K52" s="119"/>
      <c r="L52" s="119"/>
      <c r="M52" s="119"/>
      <c r="N52" s="119"/>
      <c r="O52" s="119"/>
    </row>
    <row r="53" spans="1:15" x14ac:dyDescent="0.25">
      <c r="A53" s="57" t="s">
        <v>113</v>
      </c>
      <c r="B53" s="13"/>
      <c r="C53" s="207">
        <f>SUM(D53:O53)</f>
        <v>0</v>
      </c>
      <c r="D53" s="119"/>
      <c r="E53" s="119"/>
      <c r="F53" s="119"/>
      <c r="G53" s="119"/>
      <c r="H53" s="119"/>
      <c r="I53" s="119"/>
      <c r="J53" s="119"/>
      <c r="K53" s="119"/>
      <c r="L53" s="119"/>
      <c r="M53" s="119"/>
      <c r="N53" s="119"/>
      <c r="O53" s="119"/>
    </row>
    <row r="54" spans="1:15" x14ac:dyDescent="0.25">
      <c r="A54" s="190" t="s">
        <v>169</v>
      </c>
      <c r="B54" s="13"/>
      <c r="C54" s="207">
        <f t="shared" si="2"/>
        <v>0</v>
      </c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19"/>
      <c r="O54" s="119"/>
    </row>
    <row r="55" spans="1:15" x14ac:dyDescent="0.25">
      <c r="A55" s="127" t="s">
        <v>175</v>
      </c>
      <c r="B55" s="13"/>
      <c r="C55" s="207">
        <f t="shared" si="2"/>
        <v>21</v>
      </c>
      <c r="D55" s="119">
        <v>21</v>
      </c>
      <c r="E55" s="119"/>
      <c r="F55" s="119"/>
      <c r="G55" s="119"/>
      <c r="H55" s="119"/>
      <c r="I55" s="119"/>
      <c r="J55" s="119"/>
      <c r="K55" s="119"/>
      <c r="L55" s="119"/>
      <c r="M55" s="119"/>
      <c r="N55" s="119"/>
      <c r="O55" s="119"/>
    </row>
    <row r="56" spans="1:15" x14ac:dyDescent="0.25">
      <c r="A56" s="191" t="s">
        <v>54</v>
      </c>
      <c r="B56" s="13"/>
      <c r="C56" s="207">
        <f t="shared" si="2"/>
        <v>0</v>
      </c>
      <c r="D56" s="119"/>
      <c r="E56" s="119"/>
      <c r="F56" s="119"/>
      <c r="G56" s="119"/>
      <c r="H56" s="119"/>
      <c r="I56" s="119"/>
      <c r="J56" s="119"/>
      <c r="K56" s="119"/>
      <c r="L56" s="119"/>
      <c r="M56" s="119"/>
      <c r="N56" s="119"/>
      <c r="O56" s="119"/>
    </row>
    <row r="57" spans="1:15" x14ac:dyDescent="0.25">
      <c r="A57" s="28" t="s">
        <v>53</v>
      </c>
      <c r="B57" s="13"/>
      <c r="C57" s="207">
        <f t="shared" si="2"/>
        <v>0</v>
      </c>
      <c r="D57" s="119"/>
      <c r="E57" s="119"/>
      <c r="F57" s="119"/>
      <c r="G57" s="119"/>
      <c r="H57" s="119"/>
      <c r="I57" s="119"/>
      <c r="J57" s="119"/>
      <c r="K57" s="119"/>
      <c r="L57" s="119"/>
      <c r="M57" s="119"/>
      <c r="N57" s="119"/>
      <c r="O57" s="119"/>
    </row>
    <row r="58" spans="1:15" x14ac:dyDescent="0.25">
      <c r="A58" s="28" t="s">
        <v>64</v>
      </c>
      <c r="B58" s="13"/>
      <c r="C58" s="207">
        <f>G58+L58</f>
        <v>0</v>
      </c>
      <c r="D58" s="119"/>
      <c r="E58" s="119"/>
      <c r="F58" s="119"/>
      <c r="G58" s="119"/>
      <c r="H58" s="119"/>
      <c r="I58" s="119"/>
      <c r="J58" s="119"/>
      <c r="K58" s="119"/>
      <c r="L58" s="119"/>
      <c r="M58" s="119"/>
      <c r="N58" s="119"/>
      <c r="O58" s="119"/>
    </row>
    <row r="59" spans="1:15" x14ac:dyDescent="0.25">
      <c r="A59" s="28" t="s">
        <v>88</v>
      </c>
      <c r="B59" s="13"/>
      <c r="C59" s="207">
        <f>L59</f>
        <v>0</v>
      </c>
      <c r="D59" s="119"/>
      <c r="E59" s="119"/>
      <c r="F59" s="119"/>
      <c r="G59" s="119"/>
      <c r="H59" s="119"/>
      <c r="I59" s="119"/>
      <c r="J59" s="119"/>
      <c r="K59" s="119"/>
      <c r="L59" s="119"/>
      <c r="M59" s="119"/>
      <c r="N59" s="119"/>
      <c r="O59" s="119"/>
    </row>
    <row r="60" spans="1:15" x14ac:dyDescent="0.25">
      <c r="A60" s="28" t="s">
        <v>97</v>
      </c>
      <c r="B60" s="13"/>
      <c r="C60" s="207">
        <f>M60</f>
        <v>0</v>
      </c>
      <c r="D60" s="119"/>
      <c r="E60" s="119"/>
      <c r="F60" s="119"/>
      <c r="G60" s="119"/>
      <c r="H60" s="119"/>
      <c r="I60" s="119"/>
      <c r="J60" s="119"/>
      <c r="K60" s="119"/>
      <c r="L60" s="119"/>
      <c r="M60" s="119"/>
      <c r="N60" s="119"/>
      <c r="O60" s="119"/>
    </row>
    <row r="61" spans="1:15" x14ac:dyDescent="0.25">
      <c r="A61" s="28" t="s">
        <v>59</v>
      </c>
      <c r="B61" s="13"/>
      <c r="C61" s="207">
        <f>F61</f>
        <v>0</v>
      </c>
      <c r="D61" s="119"/>
      <c r="E61" s="119"/>
      <c r="F61" s="119"/>
      <c r="G61" s="119"/>
      <c r="H61" s="119"/>
      <c r="I61" s="119"/>
      <c r="J61" s="119"/>
      <c r="K61" s="119"/>
      <c r="L61" s="119"/>
      <c r="M61" s="119"/>
      <c r="N61" s="119"/>
      <c r="O61" s="119"/>
    </row>
    <row r="62" spans="1:15" x14ac:dyDescent="0.25">
      <c r="A62" s="28" t="s">
        <v>109</v>
      </c>
      <c r="B62" s="13"/>
      <c r="C62" s="207">
        <f>O62</f>
        <v>0</v>
      </c>
      <c r="D62" s="119"/>
      <c r="E62" s="119"/>
      <c r="F62" s="119"/>
      <c r="G62" s="119"/>
      <c r="H62" s="119"/>
      <c r="I62" s="119"/>
      <c r="J62" s="119"/>
      <c r="K62" s="119"/>
      <c r="L62" s="119"/>
      <c r="M62" s="119"/>
      <c r="N62" s="119"/>
      <c r="O62" s="119"/>
    </row>
    <row r="63" spans="1:15" x14ac:dyDescent="0.25">
      <c r="A63" s="122" t="s">
        <v>130</v>
      </c>
      <c r="B63" s="13"/>
      <c r="C63" s="207">
        <f>I63</f>
        <v>0</v>
      </c>
      <c r="D63" s="119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</row>
    <row r="64" spans="1:15" x14ac:dyDescent="0.25">
      <c r="A64" s="133" t="s">
        <v>139</v>
      </c>
      <c r="B64" s="13"/>
      <c r="C64" s="207">
        <f>SUM(D64:O64)</f>
        <v>0</v>
      </c>
      <c r="D64" s="119"/>
      <c r="E64" s="119"/>
      <c r="F64" s="119"/>
      <c r="G64" s="119"/>
      <c r="H64" s="119"/>
      <c r="I64" s="119"/>
      <c r="J64" s="119"/>
      <c r="K64" s="119"/>
      <c r="L64" s="119"/>
      <c r="M64" s="119"/>
      <c r="N64" s="119"/>
      <c r="O64" s="119"/>
    </row>
    <row r="65" spans="1:15" x14ac:dyDescent="0.25">
      <c r="A65" s="27" t="s">
        <v>25</v>
      </c>
      <c r="B65" s="13"/>
      <c r="C65" s="207">
        <f t="shared" si="2"/>
        <v>0</v>
      </c>
      <c r="D65" s="119"/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</row>
    <row r="66" spans="1:15" x14ac:dyDescent="0.25">
      <c r="A66" s="73" t="s">
        <v>173</v>
      </c>
      <c r="B66" s="13"/>
      <c r="C66" s="207">
        <f t="shared" si="2"/>
        <v>0</v>
      </c>
      <c r="D66" s="119"/>
      <c r="E66" s="119"/>
      <c r="F66" s="119"/>
      <c r="G66" s="119"/>
      <c r="H66" s="119"/>
      <c r="I66" s="119"/>
      <c r="J66" s="119"/>
      <c r="K66" s="119"/>
      <c r="L66" s="119"/>
      <c r="M66" s="119"/>
      <c r="N66" s="119"/>
      <c r="O66" s="119"/>
    </row>
    <row r="67" spans="1:15" x14ac:dyDescent="0.25">
      <c r="A67" s="190" t="s">
        <v>174</v>
      </c>
      <c r="B67" s="13"/>
      <c r="C67" s="207">
        <f t="shared" si="2"/>
        <v>0</v>
      </c>
      <c r="D67" s="119"/>
      <c r="E67" s="119"/>
      <c r="F67" s="119"/>
      <c r="G67" s="119"/>
      <c r="H67" s="119"/>
      <c r="I67" s="119"/>
      <c r="J67" s="119"/>
      <c r="K67" s="119"/>
      <c r="L67" s="119"/>
      <c r="M67" s="119"/>
      <c r="N67" s="119"/>
      <c r="O67" s="119"/>
    </row>
    <row r="68" spans="1:15" x14ac:dyDescent="0.25">
      <c r="A68" s="57" t="s">
        <v>110</v>
      </c>
      <c r="B68" s="13"/>
      <c r="C68" s="207">
        <f>SUM(D68:O68)</f>
        <v>0</v>
      </c>
      <c r="D68" s="119"/>
      <c r="E68" s="119"/>
      <c r="F68" s="119"/>
      <c r="G68" s="119"/>
      <c r="H68" s="119"/>
      <c r="I68" s="119"/>
      <c r="J68" s="119"/>
      <c r="K68" s="119"/>
      <c r="L68" s="119"/>
      <c r="M68" s="119"/>
      <c r="N68" s="119"/>
      <c r="O68" s="119"/>
    </row>
    <row r="69" spans="1:15" x14ac:dyDescent="0.25">
      <c r="A69" s="27" t="s">
        <v>34</v>
      </c>
      <c r="B69" s="13"/>
      <c r="C69" s="207">
        <f t="shared" si="2"/>
        <v>0</v>
      </c>
      <c r="D69" s="119"/>
      <c r="E69" s="119"/>
      <c r="F69" s="119"/>
      <c r="G69" s="119"/>
      <c r="H69" s="119"/>
      <c r="I69" s="119"/>
      <c r="J69" s="119"/>
      <c r="K69" s="119"/>
      <c r="L69" s="119"/>
      <c r="M69" s="119"/>
      <c r="N69" s="119"/>
      <c r="O69" s="119"/>
    </row>
    <row r="70" spans="1:15" x14ac:dyDescent="0.25">
      <c r="A70" s="32" t="s">
        <v>89</v>
      </c>
      <c r="B70" s="13"/>
      <c r="C70" s="207">
        <f>L70</f>
        <v>0</v>
      </c>
      <c r="D70" s="119"/>
      <c r="E70" s="119"/>
      <c r="F70" s="119"/>
      <c r="G70" s="119"/>
      <c r="H70" s="119"/>
      <c r="I70" s="119"/>
      <c r="J70" s="119"/>
      <c r="K70" s="119"/>
      <c r="L70" s="119"/>
      <c r="M70" s="119"/>
      <c r="N70" s="119"/>
      <c r="O70" s="119"/>
    </row>
    <row r="71" spans="1:15" x14ac:dyDescent="0.25">
      <c r="A71" s="13" t="s">
        <v>92</v>
      </c>
      <c r="B71" s="13"/>
      <c r="C71" s="207">
        <f>M71</f>
        <v>0</v>
      </c>
      <c r="D71" s="119"/>
      <c r="E71" s="119"/>
      <c r="F71" s="119"/>
      <c r="G71" s="119"/>
      <c r="H71" s="119"/>
      <c r="I71" s="119"/>
      <c r="J71" s="119"/>
      <c r="K71" s="119"/>
      <c r="L71" s="119"/>
      <c r="M71" s="119"/>
      <c r="N71" s="119"/>
      <c r="O71" s="119"/>
    </row>
    <row r="72" spans="1:15" x14ac:dyDescent="0.25">
      <c r="A72" t="s">
        <v>95</v>
      </c>
      <c r="B72" s="13"/>
      <c r="C72" s="207">
        <f>M72</f>
        <v>0</v>
      </c>
      <c r="D72" s="119"/>
      <c r="E72" s="119"/>
      <c r="F72" s="119"/>
      <c r="G72" s="119"/>
      <c r="H72" s="119"/>
      <c r="I72" s="119"/>
      <c r="J72" s="119"/>
      <c r="K72" s="119"/>
      <c r="L72" s="119"/>
      <c r="M72" s="119"/>
      <c r="N72" s="119"/>
      <c r="O72" s="119"/>
    </row>
    <row r="73" spans="1:15" s="5" customFormat="1" x14ac:dyDescent="0.25">
      <c r="A73" s="144" t="s">
        <v>28</v>
      </c>
      <c r="B73" s="143">
        <f>SUM(B44:B67)</f>
        <v>0</v>
      </c>
      <c r="C73" s="143">
        <f t="shared" si="2"/>
        <v>21</v>
      </c>
      <c r="D73" s="156">
        <f t="shared" ref="D73:O73" si="3">SUM(D44:D72)</f>
        <v>21</v>
      </c>
      <c r="E73" s="156">
        <f t="shared" si="3"/>
        <v>0</v>
      </c>
      <c r="F73" s="156">
        <f t="shared" si="3"/>
        <v>0</v>
      </c>
      <c r="G73" s="156">
        <f t="shared" si="3"/>
        <v>0</v>
      </c>
      <c r="H73" s="156">
        <f t="shared" si="3"/>
        <v>0</v>
      </c>
      <c r="I73" s="156">
        <f t="shared" si="3"/>
        <v>0</v>
      </c>
      <c r="J73" s="156">
        <f t="shared" si="3"/>
        <v>0</v>
      </c>
      <c r="K73" s="156">
        <f t="shared" si="3"/>
        <v>0</v>
      </c>
      <c r="L73" s="156">
        <f t="shared" si="3"/>
        <v>0</v>
      </c>
      <c r="M73" s="156">
        <f t="shared" si="3"/>
        <v>0</v>
      </c>
      <c r="N73" s="156">
        <f t="shared" si="3"/>
        <v>0</v>
      </c>
      <c r="O73" s="156">
        <f t="shared" si="3"/>
        <v>0</v>
      </c>
    </row>
    <row r="74" spans="1:15" x14ac:dyDescent="0.25">
      <c r="A74" s="17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</row>
    <row r="75" spans="1:15" x14ac:dyDescent="0.25">
      <c r="A75" s="17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</row>
    <row r="76" spans="1:15" x14ac:dyDescent="0.25">
      <c r="A76" s="17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</row>
    <row r="77" spans="1:15" x14ac:dyDescent="0.25">
      <c r="A77" s="17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</row>
    <row r="79" spans="1:15" x14ac:dyDescent="0.25">
      <c r="D79" s="5" t="s">
        <v>46</v>
      </c>
      <c r="E79" s="5"/>
      <c r="F79" s="116" t="s">
        <v>147</v>
      </c>
      <c r="G79" s="5"/>
      <c r="H79" s="5"/>
    </row>
    <row r="80" spans="1:15" x14ac:dyDescent="0.25">
      <c r="A80" s="268" t="s">
        <v>14</v>
      </c>
      <c r="B80" s="266" t="s">
        <v>17</v>
      </c>
      <c r="C80" s="266" t="s">
        <v>18</v>
      </c>
      <c r="D80" s="264" t="s">
        <v>149</v>
      </c>
      <c r="E80" s="264" t="s">
        <v>150</v>
      </c>
      <c r="F80" s="264" t="s">
        <v>158</v>
      </c>
      <c r="G80" s="264" t="s">
        <v>151</v>
      </c>
      <c r="H80" s="264" t="s">
        <v>159</v>
      </c>
      <c r="I80" s="264" t="s">
        <v>160</v>
      </c>
      <c r="J80" s="264" t="s">
        <v>161</v>
      </c>
      <c r="K80" s="264" t="s">
        <v>157</v>
      </c>
      <c r="L80" s="264" t="s">
        <v>152</v>
      </c>
      <c r="M80" s="264" t="s">
        <v>153</v>
      </c>
      <c r="N80" s="264" t="s">
        <v>154</v>
      </c>
      <c r="O80" s="264" t="s">
        <v>155</v>
      </c>
    </row>
    <row r="81" spans="1:15" x14ac:dyDescent="0.25">
      <c r="A81" s="272"/>
      <c r="B81" s="267"/>
      <c r="C81" s="267"/>
      <c r="D81" s="265"/>
      <c r="E81" s="265"/>
      <c r="F81" s="265"/>
      <c r="G81" s="265"/>
      <c r="H81" s="265"/>
      <c r="I81" s="265"/>
      <c r="J81" s="265"/>
      <c r="K81" s="265"/>
      <c r="L81" s="265"/>
      <c r="M81" s="265"/>
      <c r="N81" s="265"/>
      <c r="O81" s="265"/>
    </row>
    <row r="82" spans="1:15" x14ac:dyDescent="0.25">
      <c r="A82" s="190" t="s">
        <v>177</v>
      </c>
      <c r="B82" s="13"/>
      <c r="C82" s="207">
        <f>D82+E82+F82+G82+H82+I82+J82+K82+L82+M82+N82+O82</f>
        <v>0</v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</row>
    <row r="83" spans="1:15" x14ac:dyDescent="0.25">
      <c r="A83" s="57" t="s">
        <v>96</v>
      </c>
      <c r="B83" s="13"/>
      <c r="C83" s="207">
        <f>SUM(D84+E84+F84+G84+H84+I84+J84+K84+L84+M84+N84+O84)</f>
        <v>0</v>
      </c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</row>
    <row r="84" spans="1:15" x14ac:dyDescent="0.25">
      <c r="A84" s="14" t="s">
        <v>112</v>
      </c>
      <c r="B84" s="13"/>
      <c r="C84" s="207">
        <f>SUM(D84+E84+F84+G84+H84+I84+J84+K84+L84+M84+N84+O84)</f>
        <v>0</v>
      </c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</row>
    <row r="85" spans="1:15" x14ac:dyDescent="0.25">
      <c r="A85" s="127" t="s">
        <v>33</v>
      </c>
      <c r="B85" s="13"/>
      <c r="C85" s="207">
        <f>SUM(D85:O85)</f>
        <v>0</v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</row>
    <row r="86" spans="1:15" x14ac:dyDescent="0.25">
      <c r="A86" s="14" t="s">
        <v>62</v>
      </c>
      <c r="B86" s="13"/>
      <c r="C86" s="207">
        <f>SUM(D86+E86+F86+G86+H86+I86+J86+K86+L86+M86+N86+O86)</f>
        <v>0</v>
      </c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</row>
    <row r="87" spans="1:15" x14ac:dyDescent="0.25">
      <c r="A87" s="190" t="s">
        <v>171</v>
      </c>
      <c r="B87" s="13"/>
      <c r="C87" s="207">
        <f>D87+E87+F87+G87+H87+I87+J87+K87+L87+M87+N87+O87</f>
        <v>0</v>
      </c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</row>
    <row r="88" spans="1:15" x14ac:dyDescent="0.25">
      <c r="A88" s="57" t="s">
        <v>60</v>
      </c>
      <c r="B88" s="13"/>
      <c r="C88" s="207">
        <f>D88+E88+F88+G88+H88+I88+J88+K88+L88+M88+N88+O88</f>
        <v>0</v>
      </c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</row>
    <row r="89" spans="1:15" x14ac:dyDescent="0.25">
      <c r="A89" s="14" t="s">
        <v>68</v>
      </c>
      <c r="B89" s="13"/>
      <c r="C89" s="207">
        <f>SUM(D89+E89+F89+G89+H89+I89+J89+K89+L89+M89+N89+O89)</f>
        <v>0</v>
      </c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</row>
    <row r="90" spans="1:15" x14ac:dyDescent="0.25">
      <c r="A90" s="241" t="s">
        <v>69</v>
      </c>
      <c r="B90" s="13"/>
      <c r="C90" s="207">
        <f>SUM(D90+E90+F90+G90+H90+I90+J90+K90+L90+M90+N90+O90)</f>
        <v>0</v>
      </c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</row>
    <row r="91" spans="1:15" x14ac:dyDescent="0.25">
      <c r="A91" s="14" t="s">
        <v>102</v>
      </c>
      <c r="B91" s="13"/>
      <c r="C91" s="207">
        <f>SUM(D91+E91+F91+G91+H91+I91+J91+K91+L91+M91+N91+O91)</f>
        <v>0</v>
      </c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</row>
    <row r="92" spans="1:15" x14ac:dyDescent="0.25">
      <c r="A92" s="14" t="s">
        <v>108</v>
      </c>
      <c r="B92" s="13"/>
      <c r="C92" s="207">
        <f>SUM(D92+E92+F92+G92+H92+I92+J92+K92+L92+M92+N92+O92)</f>
        <v>0</v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</row>
    <row r="93" spans="1:15" x14ac:dyDescent="0.25">
      <c r="A93" s="190" t="s">
        <v>176</v>
      </c>
      <c r="B93" s="13"/>
      <c r="C93" s="207">
        <f t="shared" ref="C93:C105" si="4">D93+E93+F93+G93+H93+I93+J93+K93+L93+M93+N93+O93</f>
        <v>0</v>
      </c>
      <c r="D93" s="13"/>
      <c r="E93" s="13"/>
      <c r="F93" s="20"/>
      <c r="G93" s="13"/>
      <c r="H93" s="13"/>
      <c r="I93" s="13"/>
      <c r="J93" s="13"/>
      <c r="K93" s="13"/>
      <c r="L93" s="13"/>
      <c r="M93" s="13"/>
      <c r="N93" s="13"/>
      <c r="O93" s="13"/>
    </row>
    <row r="94" spans="1:15" x14ac:dyDescent="0.25">
      <c r="A94" s="57" t="s">
        <v>61</v>
      </c>
      <c r="B94" s="13"/>
      <c r="C94" s="207">
        <f t="shared" si="4"/>
        <v>0</v>
      </c>
      <c r="D94" s="13"/>
      <c r="E94" s="13"/>
      <c r="F94" s="20"/>
      <c r="G94" s="13"/>
      <c r="H94" s="13"/>
      <c r="I94" s="13"/>
      <c r="J94" s="13"/>
      <c r="K94" s="13"/>
      <c r="L94" s="13"/>
      <c r="M94" s="13"/>
      <c r="N94" s="13"/>
      <c r="O94" s="13"/>
    </row>
    <row r="95" spans="1:15" x14ac:dyDescent="0.25">
      <c r="A95" s="57" t="s">
        <v>105</v>
      </c>
      <c r="B95" s="13"/>
      <c r="C95" s="207">
        <f t="shared" si="4"/>
        <v>0</v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</row>
    <row r="96" spans="1:15" x14ac:dyDescent="0.25">
      <c r="A96" s="190" t="s">
        <v>169</v>
      </c>
      <c r="B96" s="13"/>
      <c r="C96" s="207">
        <f t="shared" si="4"/>
        <v>0</v>
      </c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</row>
    <row r="97" spans="1:15" x14ac:dyDescent="0.25">
      <c r="A97" s="127" t="s">
        <v>175</v>
      </c>
      <c r="B97" s="13"/>
      <c r="C97" s="207">
        <f t="shared" si="4"/>
        <v>42</v>
      </c>
      <c r="D97" s="13">
        <v>42</v>
      </c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</row>
    <row r="98" spans="1:15" x14ac:dyDescent="0.25">
      <c r="A98" s="28" t="s">
        <v>54</v>
      </c>
      <c r="B98" s="13"/>
      <c r="C98" s="207">
        <f t="shared" si="4"/>
        <v>0</v>
      </c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</row>
    <row r="99" spans="1:15" x14ac:dyDescent="0.25">
      <c r="A99" s="28" t="s">
        <v>53</v>
      </c>
      <c r="B99" s="13"/>
      <c r="C99" s="207">
        <f t="shared" si="4"/>
        <v>0</v>
      </c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</row>
    <row r="100" spans="1:15" x14ac:dyDescent="0.25">
      <c r="A100" s="28" t="s">
        <v>59</v>
      </c>
      <c r="B100" s="13"/>
      <c r="C100" s="207">
        <f t="shared" si="4"/>
        <v>0</v>
      </c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</row>
    <row r="101" spans="1:15" x14ac:dyDescent="0.25">
      <c r="A101" s="28" t="s">
        <v>88</v>
      </c>
      <c r="B101" s="13"/>
      <c r="C101" s="207">
        <f t="shared" si="4"/>
        <v>40</v>
      </c>
      <c r="D101" s="13">
        <v>40</v>
      </c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</row>
    <row r="102" spans="1:15" x14ac:dyDescent="0.25">
      <c r="A102" s="28" t="s">
        <v>64</v>
      </c>
      <c r="B102" s="13"/>
      <c r="C102" s="207">
        <f t="shared" si="4"/>
        <v>0</v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</row>
    <row r="103" spans="1:15" x14ac:dyDescent="0.25">
      <c r="A103" s="28" t="s">
        <v>97</v>
      </c>
      <c r="B103" s="13"/>
      <c r="C103" s="207">
        <f t="shared" si="4"/>
        <v>0</v>
      </c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</row>
    <row r="104" spans="1:15" x14ac:dyDescent="0.25">
      <c r="A104" s="28" t="s">
        <v>59</v>
      </c>
      <c r="B104" s="13"/>
      <c r="C104" s="207">
        <f t="shared" si="4"/>
        <v>0</v>
      </c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</row>
    <row r="105" spans="1:15" x14ac:dyDescent="0.25">
      <c r="A105" s="28" t="s">
        <v>109</v>
      </c>
      <c r="B105" s="13"/>
      <c r="C105" s="207">
        <f t="shared" si="4"/>
        <v>0</v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</row>
    <row r="106" spans="1:15" x14ac:dyDescent="0.25">
      <c r="A106" s="28" t="s">
        <v>133</v>
      </c>
      <c r="B106" s="13"/>
      <c r="C106" s="207">
        <f>SUM(D106,E106,F106,G106,H106,I106,J106,K106,L106,M106,N106,O106)</f>
        <v>0</v>
      </c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</row>
    <row r="107" spans="1:15" x14ac:dyDescent="0.25">
      <c r="A107" s="28" t="s">
        <v>139</v>
      </c>
      <c r="B107" s="13"/>
      <c r="C107" s="207">
        <f>SUM(D107,E107,F107,G107,H107,I107,J107,K107,L107,M107,N107,O107)</f>
        <v>0</v>
      </c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</row>
    <row r="108" spans="1:15" x14ac:dyDescent="0.25">
      <c r="A108" s="27" t="s">
        <v>25</v>
      </c>
      <c r="B108" s="13"/>
      <c r="C108" s="207">
        <f t="shared" ref="C108:C115" si="5">D108+E108+F108+G108+H108+I108+J108+K108+L108+M108+N108+O108</f>
        <v>0</v>
      </c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</row>
    <row r="109" spans="1:15" x14ac:dyDescent="0.25">
      <c r="A109" s="73" t="s">
        <v>173</v>
      </c>
      <c r="B109" s="13"/>
      <c r="C109" s="207">
        <f t="shared" si="5"/>
        <v>0</v>
      </c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</row>
    <row r="110" spans="1:15" x14ac:dyDescent="0.25">
      <c r="A110" s="190" t="s">
        <v>174</v>
      </c>
      <c r="B110" s="13"/>
      <c r="C110" s="207">
        <f t="shared" si="5"/>
        <v>0</v>
      </c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</row>
    <row r="111" spans="1:15" x14ac:dyDescent="0.25">
      <c r="A111" s="57" t="s">
        <v>110</v>
      </c>
      <c r="B111" s="13"/>
      <c r="C111" s="207">
        <f t="shared" si="5"/>
        <v>0</v>
      </c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</row>
    <row r="112" spans="1:15" x14ac:dyDescent="0.25">
      <c r="A112" s="62" t="s">
        <v>34</v>
      </c>
      <c r="B112" s="13"/>
      <c r="C112" s="207">
        <f t="shared" si="5"/>
        <v>0</v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</row>
    <row r="113" spans="1:15" x14ac:dyDescent="0.25">
      <c r="A113" s="32" t="s">
        <v>89</v>
      </c>
      <c r="B113" s="13"/>
      <c r="C113" s="207">
        <f t="shared" si="5"/>
        <v>0</v>
      </c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</row>
    <row r="114" spans="1:15" x14ac:dyDescent="0.25">
      <c r="A114" t="s">
        <v>92</v>
      </c>
      <c r="B114" s="13"/>
      <c r="C114" s="207">
        <f t="shared" si="5"/>
        <v>0</v>
      </c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</row>
    <row r="115" spans="1:15" x14ac:dyDescent="0.25">
      <c r="A115" t="s">
        <v>95</v>
      </c>
      <c r="B115" s="13"/>
      <c r="C115" s="207">
        <f t="shared" si="5"/>
        <v>0</v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</row>
    <row r="116" spans="1:15" x14ac:dyDescent="0.25">
      <c r="A116" t="s">
        <v>190</v>
      </c>
      <c r="B116" s="154"/>
      <c r="C116" s="209">
        <f>SUM(D116:O116)</f>
        <v>0</v>
      </c>
      <c r="D116" s="154"/>
      <c r="E116" s="154"/>
      <c r="F116" s="154"/>
      <c r="G116" s="154"/>
      <c r="H116" s="154"/>
      <c r="I116" s="154"/>
      <c r="J116" s="154"/>
      <c r="K116" s="154"/>
      <c r="L116" s="154"/>
      <c r="M116" s="154"/>
      <c r="N116" s="154"/>
      <c r="O116" s="154"/>
    </row>
    <row r="117" spans="1:15" s="5" customFormat="1" ht="15.75" thickBot="1" x14ac:dyDescent="0.3">
      <c r="A117" s="160" t="s">
        <v>28</v>
      </c>
      <c r="B117" s="161">
        <f>SUM(B82:B112)</f>
        <v>0</v>
      </c>
      <c r="C117" s="161">
        <f t="shared" ref="C117:O117" si="6">SUM(C82:C116)</f>
        <v>82</v>
      </c>
      <c r="D117" s="161">
        <f t="shared" si="6"/>
        <v>82</v>
      </c>
      <c r="E117" s="161">
        <f t="shared" si="6"/>
        <v>0</v>
      </c>
      <c r="F117" s="161">
        <f t="shared" si="6"/>
        <v>0</v>
      </c>
      <c r="G117" s="161">
        <f t="shared" si="6"/>
        <v>0</v>
      </c>
      <c r="H117" s="161">
        <f t="shared" si="6"/>
        <v>0</v>
      </c>
      <c r="I117" s="161">
        <f t="shared" si="6"/>
        <v>0</v>
      </c>
      <c r="J117" s="161">
        <f t="shared" si="6"/>
        <v>0</v>
      </c>
      <c r="K117" s="161">
        <f t="shared" si="6"/>
        <v>0</v>
      </c>
      <c r="L117" s="161">
        <f t="shared" si="6"/>
        <v>0</v>
      </c>
      <c r="M117" s="161">
        <f t="shared" si="6"/>
        <v>0</v>
      </c>
      <c r="N117" s="161">
        <f t="shared" si="6"/>
        <v>0</v>
      </c>
      <c r="O117" s="161">
        <f t="shared" si="6"/>
        <v>0</v>
      </c>
    </row>
    <row r="118" spans="1:15" s="5" customFormat="1" ht="15" customHeight="1" thickBot="1" x14ac:dyDescent="0.3">
      <c r="A118" s="162" t="s">
        <v>163</v>
      </c>
      <c r="B118" s="163"/>
      <c r="C118" s="163">
        <f>SUM(D118:O118)</f>
        <v>2788</v>
      </c>
      <c r="D118" s="163">
        <f t="shared" ref="D118:O118" si="7">SUM(D82:D116)*34</f>
        <v>2788</v>
      </c>
      <c r="E118" s="163">
        <f t="shared" si="7"/>
        <v>0</v>
      </c>
      <c r="F118" s="163">
        <f t="shared" si="7"/>
        <v>0</v>
      </c>
      <c r="G118" s="163">
        <f t="shared" si="7"/>
        <v>0</v>
      </c>
      <c r="H118" s="163">
        <f t="shared" si="7"/>
        <v>0</v>
      </c>
      <c r="I118" s="163">
        <f t="shared" si="7"/>
        <v>0</v>
      </c>
      <c r="J118" s="163">
        <f t="shared" si="7"/>
        <v>0</v>
      </c>
      <c r="K118" s="163">
        <f t="shared" si="7"/>
        <v>0</v>
      </c>
      <c r="L118" s="163">
        <f t="shared" si="7"/>
        <v>0</v>
      </c>
      <c r="M118" s="163">
        <f t="shared" si="7"/>
        <v>0</v>
      </c>
      <c r="N118" s="163">
        <f t="shared" si="7"/>
        <v>0</v>
      </c>
      <c r="O118" s="164">
        <f t="shared" si="7"/>
        <v>0</v>
      </c>
    </row>
    <row r="119" spans="1:15" s="5" customFormat="1" x14ac:dyDescent="0.25">
      <c r="A119" s="25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</row>
    <row r="120" spans="1:15" s="5" customFormat="1" x14ac:dyDescent="0.25">
      <c r="A120" s="25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</row>
    <row r="121" spans="1:15" s="5" customFormat="1" x14ac:dyDescent="0.25">
      <c r="A121" s="25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</row>
    <row r="122" spans="1:15" s="5" customFormat="1" x14ac:dyDescent="0.25">
      <c r="A122" s="25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</row>
    <row r="123" spans="1:15" s="5" customFormat="1" x14ac:dyDescent="0.25">
      <c r="A123"/>
      <c r="B123"/>
      <c r="C123"/>
      <c r="D123" s="5" t="s">
        <v>46</v>
      </c>
      <c r="F123" s="116" t="s">
        <v>148</v>
      </c>
      <c r="I123"/>
      <c r="J123"/>
      <c r="K123"/>
      <c r="L123"/>
      <c r="M123"/>
      <c r="N123"/>
      <c r="O123"/>
    </row>
    <row r="124" spans="1:15" s="5" customFormat="1" x14ac:dyDescent="0.25">
      <c r="A124" s="268" t="s">
        <v>14</v>
      </c>
      <c r="B124" s="266" t="s">
        <v>17</v>
      </c>
      <c r="C124" s="266" t="s">
        <v>18</v>
      </c>
      <c r="D124" s="264" t="s">
        <v>149</v>
      </c>
      <c r="E124" s="264" t="s">
        <v>150</v>
      </c>
      <c r="F124" s="264" t="s">
        <v>158</v>
      </c>
      <c r="G124" s="264" t="s">
        <v>151</v>
      </c>
      <c r="H124" s="264" t="s">
        <v>159</v>
      </c>
      <c r="I124" s="264" t="s">
        <v>160</v>
      </c>
      <c r="J124" s="264" t="s">
        <v>161</v>
      </c>
      <c r="K124" s="264" t="s">
        <v>157</v>
      </c>
      <c r="L124" s="264" t="s">
        <v>152</v>
      </c>
      <c r="M124" s="264" t="s">
        <v>153</v>
      </c>
      <c r="N124" s="264" t="s">
        <v>154</v>
      </c>
      <c r="O124" s="264" t="s">
        <v>155</v>
      </c>
    </row>
    <row r="125" spans="1:15" s="5" customFormat="1" x14ac:dyDescent="0.25">
      <c r="A125" s="272"/>
      <c r="B125" s="267"/>
      <c r="C125" s="267"/>
      <c r="D125" s="265"/>
      <c r="E125" s="265"/>
      <c r="F125" s="265"/>
      <c r="G125" s="265"/>
      <c r="H125" s="265"/>
      <c r="I125" s="265"/>
      <c r="J125" s="265"/>
      <c r="K125" s="265"/>
      <c r="L125" s="265"/>
      <c r="M125" s="265"/>
      <c r="N125" s="265"/>
      <c r="O125" s="265"/>
    </row>
    <row r="126" spans="1:15" s="5" customFormat="1" x14ac:dyDescent="0.25">
      <c r="A126" s="190" t="s">
        <v>177</v>
      </c>
      <c r="B126" s="13"/>
      <c r="C126" s="207">
        <f t="shared" ref="C126:C140" si="8">SUM(D126,E126,F126,G126,H126,I126,J126,K126,L126,M126,N126,O126)</f>
        <v>0</v>
      </c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</row>
    <row r="127" spans="1:15" s="5" customFormat="1" x14ac:dyDescent="0.25">
      <c r="A127" s="140" t="s">
        <v>96</v>
      </c>
      <c r="B127" s="13"/>
      <c r="C127" s="207">
        <f t="shared" si="8"/>
        <v>0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</row>
    <row r="128" spans="1:15" s="5" customFormat="1" x14ac:dyDescent="0.25">
      <c r="A128" s="139" t="s">
        <v>112</v>
      </c>
      <c r="B128" s="13"/>
      <c r="C128" s="207">
        <f t="shared" si="8"/>
        <v>0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</row>
    <row r="129" spans="1:15" s="5" customFormat="1" x14ac:dyDescent="0.25">
      <c r="A129" s="127" t="s">
        <v>166</v>
      </c>
      <c r="B129" s="13"/>
      <c r="C129" s="207">
        <f t="shared" si="8"/>
        <v>200</v>
      </c>
      <c r="D129" s="13">
        <v>200</v>
      </c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</row>
    <row r="130" spans="1:15" s="5" customFormat="1" x14ac:dyDescent="0.25">
      <c r="A130" s="139" t="s">
        <v>62</v>
      </c>
      <c r="B130" s="13"/>
      <c r="C130" s="207">
        <f t="shared" si="8"/>
        <v>0</v>
      </c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</row>
    <row r="131" spans="1:15" s="5" customFormat="1" x14ac:dyDescent="0.25">
      <c r="A131" s="190" t="s">
        <v>171</v>
      </c>
      <c r="B131" s="13"/>
      <c r="C131" s="207">
        <f t="shared" si="8"/>
        <v>0</v>
      </c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</row>
    <row r="132" spans="1:15" s="5" customFormat="1" x14ac:dyDescent="0.25">
      <c r="A132" s="140" t="s">
        <v>60</v>
      </c>
      <c r="B132" s="13"/>
      <c r="C132" s="207">
        <f t="shared" si="8"/>
        <v>0</v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</row>
    <row r="133" spans="1:15" s="5" customFormat="1" x14ac:dyDescent="0.25">
      <c r="A133" s="139" t="s">
        <v>68</v>
      </c>
      <c r="B133" s="13"/>
      <c r="C133" s="207">
        <f t="shared" si="8"/>
        <v>0</v>
      </c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</row>
    <row r="134" spans="1:15" s="5" customFormat="1" x14ac:dyDescent="0.25">
      <c r="A134" s="139" t="s">
        <v>69</v>
      </c>
      <c r="B134" s="13"/>
      <c r="C134" s="207">
        <f t="shared" si="8"/>
        <v>0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</row>
    <row r="135" spans="1:15" s="5" customFormat="1" x14ac:dyDescent="0.25">
      <c r="A135" s="139" t="s">
        <v>102</v>
      </c>
      <c r="B135" s="13"/>
      <c r="C135" s="207">
        <f t="shared" si="8"/>
        <v>0</v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</row>
    <row r="136" spans="1:15" s="5" customFormat="1" x14ac:dyDescent="0.25">
      <c r="A136" s="139" t="s">
        <v>108</v>
      </c>
      <c r="B136" s="13"/>
      <c r="C136" s="207">
        <f t="shared" si="8"/>
        <v>0</v>
      </c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</row>
    <row r="137" spans="1:15" s="5" customFormat="1" x14ac:dyDescent="0.25">
      <c r="A137" s="190" t="s">
        <v>176</v>
      </c>
      <c r="B137" s="13"/>
      <c r="C137" s="207">
        <f t="shared" si="8"/>
        <v>0</v>
      </c>
      <c r="D137" s="13"/>
      <c r="E137" s="13"/>
      <c r="F137" s="20"/>
      <c r="G137" s="13"/>
      <c r="H137" s="13"/>
      <c r="I137" s="13"/>
      <c r="J137" s="13"/>
      <c r="K137" s="13"/>
      <c r="L137" s="13"/>
      <c r="M137" s="13"/>
      <c r="N137" s="13"/>
      <c r="O137" s="13"/>
    </row>
    <row r="138" spans="1:15" s="5" customFormat="1" x14ac:dyDescent="0.25">
      <c r="A138" s="239" t="s">
        <v>61</v>
      </c>
      <c r="B138" s="13"/>
      <c r="C138" s="207">
        <f t="shared" si="8"/>
        <v>0</v>
      </c>
      <c r="D138" s="13"/>
      <c r="E138" s="13"/>
      <c r="F138" s="20"/>
      <c r="G138" s="13"/>
      <c r="H138" s="13"/>
      <c r="I138" s="13"/>
      <c r="J138" s="13"/>
      <c r="K138" s="13"/>
      <c r="L138" s="13"/>
      <c r="M138" s="13"/>
      <c r="N138" s="13"/>
      <c r="O138" s="13"/>
    </row>
    <row r="139" spans="1:15" s="5" customFormat="1" x14ac:dyDescent="0.25">
      <c r="A139" s="140" t="s">
        <v>105</v>
      </c>
      <c r="B139" s="13"/>
      <c r="C139" s="207">
        <f t="shared" si="8"/>
        <v>0</v>
      </c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</row>
    <row r="140" spans="1:15" s="5" customFormat="1" x14ac:dyDescent="0.25">
      <c r="A140" s="190" t="s">
        <v>169</v>
      </c>
      <c r="B140" s="13"/>
      <c r="C140" s="207">
        <f t="shared" si="8"/>
        <v>0</v>
      </c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</row>
    <row r="141" spans="1:15" s="5" customFormat="1" x14ac:dyDescent="0.25">
      <c r="A141" s="127" t="s">
        <v>175</v>
      </c>
      <c r="B141" s="13"/>
      <c r="C141" s="207">
        <f>SUM(D141,E141,F141,G141,H141,I141,J141,K141,L141,M141,N141,O141)</f>
        <v>16</v>
      </c>
      <c r="D141" s="13">
        <v>16</v>
      </c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</row>
    <row r="142" spans="1:15" s="5" customFormat="1" x14ac:dyDescent="0.25">
      <c r="A142" s="127" t="s">
        <v>192</v>
      </c>
      <c r="B142" s="13"/>
      <c r="C142" s="207">
        <f>SUM(D142:O142)</f>
        <v>350</v>
      </c>
      <c r="D142" s="13">
        <v>350</v>
      </c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</row>
    <row r="143" spans="1:15" s="5" customFormat="1" x14ac:dyDescent="0.25">
      <c r="A143" s="224" t="s">
        <v>54</v>
      </c>
      <c r="B143" s="13"/>
      <c r="C143" s="207">
        <f>SUM(D143,E143,F143,G143,H143,I143,J143,K143,L1404,L143,M143,N143,O143)</f>
        <v>28</v>
      </c>
      <c r="D143" s="13">
        <v>28</v>
      </c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</row>
    <row r="144" spans="1:15" s="5" customFormat="1" x14ac:dyDescent="0.25">
      <c r="A144" s="28" t="s">
        <v>53</v>
      </c>
      <c r="B144" s="13"/>
      <c r="C144" s="207">
        <f>SUM(D144,E144,F144,G144,H144,I144,J144,K144,L144,M144,N144,O144)</f>
        <v>0</v>
      </c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</row>
    <row r="145" spans="1:15" s="5" customFormat="1" x14ac:dyDescent="0.25">
      <c r="A145" s="28" t="s">
        <v>59</v>
      </c>
      <c r="B145" s="13"/>
      <c r="C145" s="207">
        <f>SUM(D145,E145,F145,G145,H145,I145,J145,K145,L145,M145,N145,O145)</f>
        <v>0</v>
      </c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</row>
    <row r="146" spans="1:15" s="5" customFormat="1" x14ac:dyDescent="0.25">
      <c r="A146" s="28" t="s">
        <v>88</v>
      </c>
      <c r="B146" s="13"/>
      <c r="C146" s="207">
        <f>SUM(D146,E146,F146,G146,H146,I146,J146,K146,L146,M146,N146,O146)</f>
        <v>8</v>
      </c>
      <c r="D146" s="13">
        <v>8</v>
      </c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</row>
    <row r="147" spans="1:15" s="5" customFormat="1" x14ac:dyDescent="0.25">
      <c r="A147" s="28" t="s">
        <v>64</v>
      </c>
      <c r="B147" s="13"/>
      <c r="C147" s="207">
        <f t="shared" ref="C147:C160" si="9">SUM(D147:O147)</f>
        <v>0</v>
      </c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</row>
    <row r="148" spans="1:15" s="5" customFormat="1" x14ac:dyDescent="0.25">
      <c r="A148" s="28" t="s">
        <v>97</v>
      </c>
      <c r="B148" s="13"/>
      <c r="C148" s="207">
        <f t="shared" si="9"/>
        <v>0</v>
      </c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</row>
    <row r="149" spans="1:15" s="5" customFormat="1" x14ac:dyDescent="0.25">
      <c r="A149" s="28" t="s">
        <v>59</v>
      </c>
      <c r="B149" s="13"/>
      <c r="C149" s="207">
        <f t="shared" si="9"/>
        <v>0</v>
      </c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</row>
    <row r="150" spans="1:15" s="5" customFormat="1" x14ac:dyDescent="0.25">
      <c r="A150" s="28" t="s">
        <v>109</v>
      </c>
      <c r="B150" s="13"/>
      <c r="C150" s="207">
        <f t="shared" si="9"/>
        <v>0</v>
      </c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</row>
    <row r="151" spans="1:15" s="5" customFormat="1" x14ac:dyDescent="0.25">
      <c r="A151" s="28" t="s">
        <v>133</v>
      </c>
      <c r="B151" s="13"/>
      <c r="C151" s="207">
        <f t="shared" si="9"/>
        <v>0</v>
      </c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</row>
    <row r="152" spans="1:15" s="5" customFormat="1" x14ac:dyDescent="0.25">
      <c r="A152" s="28" t="s">
        <v>139</v>
      </c>
      <c r="B152" s="13"/>
      <c r="C152" s="207">
        <f t="shared" si="9"/>
        <v>0</v>
      </c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</row>
    <row r="153" spans="1:15" s="5" customFormat="1" x14ac:dyDescent="0.25">
      <c r="A153" s="27" t="s">
        <v>25</v>
      </c>
      <c r="B153" s="13"/>
      <c r="C153" s="207">
        <f t="shared" si="9"/>
        <v>0</v>
      </c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</row>
    <row r="154" spans="1:15" s="5" customFormat="1" x14ac:dyDescent="0.25">
      <c r="A154" s="73" t="s">
        <v>173</v>
      </c>
      <c r="B154" s="13"/>
      <c r="C154" s="207">
        <f t="shared" si="9"/>
        <v>0</v>
      </c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</row>
    <row r="155" spans="1:15" s="5" customFormat="1" x14ac:dyDescent="0.25">
      <c r="A155" s="190" t="s">
        <v>174</v>
      </c>
      <c r="B155" s="13"/>
      <c r="C155" s="207">
        <f t="shared" si="9"/>
        <v>0</v>
      </c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</row>
    <row r="156" spans="1:15" s="5" customFormat="1" x14ac:dyDescent="0.25">
      <c r="A156" s="140" t="s">
        <v>110</v>
      </c>
      <c r="B156" s="13"/>
      <c r="C156" s="207">
        <f t="shared" si="9"/>
        <v>0</v>
      </c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</row>
    <row r="157" spans="1:15" s="5" customFormat="1" x14ac:dyDescent="0.25">
      <c r="A157" s="62" t="s">
        <v>34</v>
      </c>
      <c r="B157" s="13"/>
      <c r="C157" s="207">
        <f t="shared" si="9"/>
        <v>0</v>
      </c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</row>
    <row r="158" spans="1:15" s="5" customFormat="1" x14ac:dyDescent="0.25">
      <c r="A158" s="32" t="s">
        <v>89</v>
      </c>
      <c r="B158" s="13"/>
      <c r="C158" s="207">
        <f t="shared" si="9"/>
        <v>0</v>
      </c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</row>
    <row r="159" spans="1:15" s="5" customFormat="1" x14ac:dyDescent="0.25">
      <c r="A159" s="13" t="s">
        <v>92</v>
      </c>
      <c r="B159" s="13"/>
      <c r="C159" s="207">
        <f t="shared" si="9"/>
        <v>0</v>
      </c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</row>
    <row r="160" spans="1:15" s="5" customFormat="1" x14ac:dyDescent="0.25">
      <c r="A160" t="s">
        <v>95</v>
      </c>
      <c r="B160" s="13"/>
      <c r="C160" s="207">
        <f t="shared" si="9"/>
        <v>0</v>
      </c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</row>
    <row r="161" spans="1:15" s="5" customFormat="1" ht="15.75" thickBot="1" x14ac:dyDescent="0.3">
      <c r="A161" s="144" t="s">
        <v>28</v>
      </c>
      <c r="B161" s="143">
        <f t="shared" ref="B161:O161" si="10">SUM(B126:B160)</f>
        <v>0</v>
      </c>
      <c r="C161" s="143">
        <f>SUM(D161:O161)</f>
        <v>602</v>
      </c>
      <c r="D161" s="143">
        <f t="shared" si="10"/>
        <v>602</v>
      </c>
      <c r="E161" s="143">
        <f t="shared" si="10"/>
        <v>0</v>
      </c>
      <c r="F161" s="143">
        <f t="shared" si="10"/>
        <v>0</v>
      </c>
      <c r="G161" s="143">
        <f t="shared" si="10"/>
        <v>0</v>
      </c>
      <c r="H161" s="143">
        <f t="shared" si="10"/>
        <v>0</v>
      </c>
      <c r="I161" s="143">
        <f t="shared" si="10"/>
        <v>0</v>
      </c>
      <c r="J161" s="143">
        <f t="shared" si="10"/>
        <v>0</v>
      </c>
      <c r="K161" s="143">
        <f t="shared" si="10"/>
        <v>0</v>
      </c>
      <c r="L161" s="143">
        <f t="shared" si="10"/>
        <v>0</v>
      </c>
      <c r="M161" s="143">
        <f t="shared" si="10"/>
        <v>0</v>
      </c>
      <c r="N161" s="143">
        <f t="shared" si="10"/>
        <v>0</v>
      </c>
      <c r="O161" s="143">
        <f t="shared" si="10"/>
        <v>0</v>
      </c>
    </row>
    <row r="162" spans="1:15" s="5" customFormat="1" ht="15" customHeight="1" thickBot="1" x14ac:dyDescent="0.3">
      <c r="A162" s="162" t="s">
        <v>163</v>
      </c>
      <c r="B162" s="163"/>
      <c r="C162" s="163">
        <f>SUM(D162:O162)</f>
        <v>30100</v>
      </c>
      <c r="D162" s="163">
        <f t="shared" ref="D162:O162" si="11">SUM(D126:D160)*50</f>
        <v>30100</v>
      </c>
      <c r="E162" s="163">
        <f t="shared" si="11"/>
        <v>0</v>
      </c>
      <c r="F162" s="163">
        <f t="shared" si="11"/>
        <v>0</v>
      </c>
      <c r="G162" s="163">
        <f t="shared" si="11"/>
        <v>0</v>
      </c>
      <c r="H162" s="163">
        <f t="shared" si="11"/>
        <v>0</v>
      </c>
      <c r="I162" s="163">
        <f t="shared" si="11"/>
        <v>0</v>
      </c>
      <c r="J162" s="163">
        <f t="shared" si="11"/>
        <v>0</v>
      </c>
      <c r="K162" s="163">
        <f t="shared" si="11"/>
        <v>0</v>
      </c>
      <c r="L162" s="163">
        <f t="shared" si="11"/>
        <v>0</v>
      </c>
      <c r="M162" s="163">
        <f t="shared" si="11"/>
        <v>0</v>
      </c>
      <c r="N162" s="163">
        <f t="shared" si="11"/>
        <v>0</v>
      </c>
      <c r="O162" s="164">
        <f t="shared" si="11"/>
        <v>0</v>
      </c>
    </row>
    <row r="163" spans="1:15" s="5" customFormat="1" x14ac:dyDescent="0.25">
      <c r="A163" s="25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</row>
    <row r="164" spans="1:15" s="5" customFormat="1" x14ac:dyDescent="0.25">
      <c r="A164" s="25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</row>
    <row r="165" spans="1:15" s="5" customFormat="1" x14ac:dyDescent="0.25">
      <c r="A165" s="25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</row>
    <row r="166" spans="1:15" x14ac:dyDescent="0.25">
      <c r="A166" s="25"/>
    </row>
    <row r="167" spans="1:15" x14ac:dyDescent="0.25">
      <c r="D167" s="5" t="s">
        <v>46</v>
      </c>
      <c r="E167" s="5"/>
      <c r="F167" s="5" t="s">
        <v>31</v>
      </c>
      <c r="G167" s="5"/>
      <c r="H167" s="5"/>
    </row>
    <row r="168" spans="1:15" x14ac:dyDescent="0.25">
      <c r="A168" s="148"/>
      <c r="B168" s="266" t="s">
        <v>17</v>
      </c>
      <c r="C168" s="266" t="s">
        <v>18</v>
      </c>
      <c r="D168" s="264" t="s">
        <v>149</v>
      </c>
      <c r="E168" s="264" t="s">
        <v>150</v>
      </c>
      <c r="F168" s="264" t="s">
        <v>158</v>
      </c>
      <c r="G168" s="264" t="s">
        <v>151</v>
      </c>
      <c r="H168" s="264" t="s">
        <v>159</v>
      </c>
      <c r="I168" s="264" t="s">
        <v>160</v>
      </c>
      <c r="J168" s="264" t="s">
        <v>161</v>
      </c>
      <c r="K168" s="264" t="s">
        <v>157</v>
      </c>
      <c r="L168" s="264" t="s">
        <v>152</v>
      </c>
      <c r="M168" s="264" t="s">
        <v>153</v>
      </c>
      <c r="N168" s="264" t="s">
        <v>154</v>
      </c>
      <c r="O168" s="264" t="s">
        <v>155</v>
      </c>
    </row>
    <row r="169" spans="1:15" x14ac:dyDescent="0.25">
      <c r="A169" s="268" t="s">
        <v>14</v>
      </c>
      <c r="B169" s="267"/>
      <c r="C169" s="267"/>
      <c r="D169" s="265"/>
      <c r="E169" s="265"/>
      <c r="F169" s="265"/>
      <c r="G169" s="265"/>
      <c r="H169" s="265"/>
      <c r="I169" s="265"/>
      <c r="J169" s="265"/>
      <c r="K169" s="265"/>
      <c r="L169" s="265"/>
      <c r="M169" s="265"/>
      <c r="N169" s="265"/>
      <c r="O169" s="265"/>
    </row>
    <row r="170" spans="1:15" x14ac:dyDescent="0.25">
      <c r="A170" s="269"/>
      <c r="B170" s="149"/>
      <c r="C170" s="208">
        <f>D170+E170+F170+G170+H170+I170+J170+K170+L170+M170+N170+O170</f>
        <v>0</v>
      </c>
      <c r="D170" s="149"/>
      <c r="E170" s="149"/>
      <c r="F170" s="149"/>
      <c r="G170" s="149"/>
      <c r="H170" s="149"/>
      <c r="I170" s="149"/>
      <c r="J170" s="149"/>
      <c r="K170" s="149"/>
      <c r="L170" s="149"/>
      <c r="M170" s="149"/>
      <c r="N170" s="149"/>
      <c r="O170" s="149"/>
    </row>
    <row r="171" spans="1:15" x14ac:dyDescent="0.25">
      <c r="A171" s="190" t="s">
        <v>177</v>
      </c>
      <c r="B171" s="13"/>
      <c r="C171" s="207">
        <f>M171</f>
        <v>0</v>
      </c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</row>
    <row r="172" spans="1:15" x14ac:dyDescent="0.25">
      <c r="A172" s="57" t="s">
        <v>96</v>
      </c>
      <c r="B172" s="13"/>
      <c r="C172" s="207">
        <f>O172</f>
        <v>0</v>
      </c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</row>
    <row r="173" spans="1:15" x14ac:dyDescent="0.25">
      <c r="A173" s="14" t="s">
        <v>112</v>
      </c>
      <c r="B173" s="13"/>
      <c r="C173" s="207">
        <f t="shared" ref="C173:C192" si="12">D173+E173+F173+G173+H173+I173+J173+K173+L173+M173+N173+O173</f>
        <v>0</v>
      </c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</row>
    <row r="174" spans="1:15" x14ac:dyDescent="0.25">
      <c r="A174" s="190" t="s">
        <v>166</v>
      </c>
      <c r="B174" s="13"/>
      <c r="C174" s="207">
        <f t="shared" si="12"/>
        <v>0</v>
      </c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</row>
    <row r="175" spans="1:15" x14ac:dyDescent="0.25">
      <c r="A175" s="190" t="s">
        <v>171</v>
      </c>
      <c r="B175" s="13"/>
      <c r="C175" s="207">
        <f>SUM(D175:O175)</f>
        <v>0</v>
      </c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</row>
    <row r="176" spans="1:15" x14ac:dyDescent="0.25">
      <c r="A176" s="14" t="s">
        <v>103</v>
      </c>
      <c r="B176" s="13"/>
      <c r="C176" s="207">
        <f t="shared" si="12"/>
        <v>0</v>
      </c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</row>
    <row r="177" spans="1:15" x14ac:dyDescent="0.25">
      <c r="A177" s="190" t="s">
        <v>176</v>
      </c>
      <c r="B177" s="13"/>
      <c r="C177" s="207">
        <f t="shared" si="12"/>
        <v>0</v>
      </c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</row>
    <row r="178" spans="1:15" x14ac:dyDescent="0.25">
      <c r="A178" s="190" t="s">
        <v>169</v>
      </c>
      <c r="B178" s="13"/>
      <c r="C178" s="207">
        <f t="shared" si="12"/>
        <v>0</v>
      </c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</row>
    <row r="179" spans="1:15" x14ac:dyDescent="0.25">
      <c r="A179" s="190" t="s">
        <v>172</v>
      </c>
      <c r="B179" s="13"/>
      <c r="C179" s="207">
        <f>D179+E179+F179+G179+H179+I179+J179+K179+L179+M179+N179+O179</f>
        <v>0</v>
      </c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</row>
    <row r="180" spans="1:15" x14ac:dyDescent="0.25">
      <c r="A180" s="242" t="s">
        <v>54</v>
      </c>
      <c r="B180" s="13"/>
      <c r="C180" s="207">
        <f>D180+E180+F180+G180+H180+I180+J180+K180+L180+M180+N180+O180</f>
        <v>12</v>
      </c>
      <c r="D180" s="13">
        <v>12</v>
      </c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</row>
    <row r="181" spans="1:15" x14ac:dyDescent="0.25">
      <c r="A181" s="28" t="s">
        <v>88</v>
      </c>
      <c r="B181" s="13"/>
      <c r="C181" s="207">
        <f>D181+E181+F181+G181+H181+I181+J181+K181+L181+M181+N181+O181</f>
        <v>40</v>
      </c>
      <c r="D181" s="13">
        <v>40</v>
      </c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</row>
    <row r="182" spans="1:15" x14ac:dyDescent="0.25">
      <c r="A182" s="14" t="s">
        <v>59</v>
      </c>
      <c r="B182" s="13"/>
      <c r="C182" s="207">
        <f>J182+SUM(D182:O182)</f>
        <v>0</v>
      </c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</row>
    <row r="183" spans="1:15" x14ac:dyDescent="0.25">
      <c r="A183" s="126" t="s">
        <v>133</v>
      </c>
      <c r="B183" s="13"/>
      <c r="C183" s="207">
        <f t="shared" si="12"/>
        <v>0</v>
      </c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</row>
    <row r="184" spans="1:15" x14ac:dyDescent="0.25">
      <c r="A184" s="27" t="s">
        <v>25</v>
      </c>
      <c r="B184" s="13"/>
      <c r="C184" s="207">
        <f t="shared" si="12"/>
        <v>0</v>
      </c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</row>
    <row r="185" spans="1:15" x14ac:dyDescent="0.25">
      <c r="A185" s="73" t="s">
        <v>173</v>
      </c>
      <c r="B185" s="13"/>
      <c r="C185" s="207">
        <f t="shared" si="12"/>
        <v>0</v>
      </c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</row>
    <row r="186" spans="1:15" x14ac:dyDescent="0.25">
      <c r="A186" s="190" t="s">
        <v>174</v>
      </c>
      <c r="B186" s="13"/>
      <c r="C186" s="207">
        <f>SUM(D186:O186)</f>
        <v>0</v>
      </c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</row>
    <row r="187" spans="1:15" s="5" customFormat="1" x14ac:dyDescent="0.25">
      <c r="A187" s="57" t="s">
        <v>110</v>
      </c>
      <c r="B187" s="20"/>
      <c r="C187" s="207">
        <f t="shared" si="12"/>
        <v>0</v>
      </c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</row>
    <row r="188" spans="1:15" s="5" customFormat="1" x14ac:dyDescent="0.25">
      <c r="A188" s="27" t="s">
        <v>34</v>
      </c>
      <c r="B188" s="20"/>
      <c r="C188" s="207">
        <f>L188</f>
        <v>0</v>
      </c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</row>
    <row r="189" spans="1:15" s="5" customFormat="1" x14ac:dyDescent="0.25">
      <c r="A189" s="145" t="s">
        <v>89</v>
      </c>
      <c r="B189" s="13"/>
      <c r="C189" s="207">
        <f>M189</f>
        <v>0</v>
      </c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20"/>
      <c r="O189" s="20"/>
    </row>
    <row r="190" spans="1:15" s="5" customFormat="1" x14ac:dyDescent="0.25">
      <c r="A190" s="13" t="s">
        <v>92</v>
      </c>
      <c r="B190" s="59"/>
      <c r="C190" s="207">
        <v>0</v>
      </c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20"/>
      <c r="O190" s="20"/>
    </row>
    <row r="191" spans="1:15" x14ac:dyDescent="0.25">
      <c r="A191" t="s">
        <v>95</v>
      </c>
      <c r="B191" s="13"/>
      <c r="C191" s="207">
        <f>M191</f>
        <v>0</v>
      </c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</row>
    <row r="192" spans="1:15" s="5" customFormat="1" x14ac:dyDescent="0.25">
      <c r="A192" s="144" t="s">
        <v>28</v>
      </c>
      <c r="B192" s="143">
        <f>SUM(B170:B187)</f>
        <v>0</v>
      </c>
      <c r="C192" s="143">
        <f t="shared" si="12"/>
        <v>52</v>
      </c>
      <c r="D192" s="143">
        <f t="shared" ref="D192:O192" si="13">SUM(D171:D191)</f>
        <v>52</v>
      </c>
      <c r="E192" s="143">
        <f t="shared" si="13"/>
        <v>0</v>
      </c>
      <c r="F192" s="143">
        <f t="shared" si="13"/>
        <v>0</v>
      </c>
      <c r="G192" s="143">
        <f t="shared" si="13"/>
        <v>0</v>
      </c>
      <c r="H192" s="143">
        <f t="shared" si="13"/>
        <v>0</v>
      </c>
      <c r="I192" s="143">
        <f t="shared" si="13"/>
        <v>0</v>
      </c>
      <c r="J192" s="143">
        <f t="shared" si="13"/>
        <v>0</v>
      </c>
      <c r="K192" s="143">
        <f t="shared" si="13"/>
        <v>0</v>
      </c>
      <c r="L192" s="143">
        <f t="shared" si="13"/>
        <v>0</v>
      </c>
      <c r="M192" s="143">
        <f t="shared" si="13"/>
        <v>0</v>
      </c>
      <c r="N192" s="143">
        <f t="shared" si="13"/>
        <v>0</v>
      </c>
      <c r="O192" s="143">
        <f t="shared" si="13"/>
        <v>0</v>
      </c>
    </row>
    <row r="193" spans="13:14" x14ac:dyDescent="0.25">
      <c r="M193" t="s">
        <v>93</v>
      </c>
      <c r="N193" t="s">
        <v>93</v>
      </c>
    </row>
  </sheetData>
  <mergeCells count="75">
    <mergeCell ref="M124:M125"/>
    <mergeCell ref="N124:N125"/>
    <mergeCell ref="O124:O125"/>
    <mergeCell ref="G124:G125"/>
    <mergeCell ref="H124:H125"/>
    <mergeCell ref="I124:I125"/>
    <mergeCell ref="J124:J125"/>
    <mergeCell ref="K124:K125"/>
    <mergeCell ref="L124:L125"/>
    <mergeCell ref="A124:A125"/>
    <mergeCell ref="B124:B125"/>
    <mergeCell ref="C124:C125"/>
    <mergeCell ref="D124:D125"/>
    <mergeCell ref="E124:E125"/>
    <mergeCell ref="F124:F125"/>
    <mergeCell ref="E3:E4"/>
    <mergeCell ref="A3:A4"/>
    <mergeCell ref="N3:N4"/>
    <mergeCell ref="O3:O4"/>
    <mergeCell ref="O42:O43"/>
    <mergeCell ref="I3:I4"/>
    <mergeCell ref="K3:K4"/>
    <mergeCell ref="L3:L4"/>
    <mergeCell ref="L42:L43"/>
    <mergeCell ref="H3:H4"/>
    <mergeCell ref="M80:M81"/>
    <mergeCell ref="L80:L81"/>
    <mergeCell ref="I42:I43"/>
    <mergeCell ref="F80:F81"/>
    <mergeCell ref="B42:B43"/>
    <mergeCell ref="J3:J4"/>
    <mergeCell ref="H42:H43"/>
    <mergeCell ref="J42:J43"/>
    <mergeCell ref="M3:M4"/>
    <mergeCell ref="C42:C43"/>
    <mergeCell ref="K42:K43"/>
    <mergeCell ref="M42:M43"/>
    <mergeCell ref="A42:A43"/>
    <mergeCell ref="D42:D43"/>
    <mergeCell ref="E42:E43"/>
    <mergeCell ref="F42:F43"/>
    <mergeCell ref="G42:G43"/>
    <mergeCell ref="B3:B4"/>
    <mergeCell ref="C3:C4"/>
    <mergeCell ref="F3:F4"/>
    <mergeCell ref="G3:G4"/>
    <mergeCell ref="D3:D4"/>
    <mergeCell ref="O80:O81"/>
    <mergeCell ref="B80:B81"/>
    <mergeCell ref="I80:I81"/>
    <mergeCell ref="A80:A81"/>
    <mergeCell ref="D80:D81"/>
    <mergeCell ref="N80:N81"/>
    <mergeCell ref="E80:E81"/>
    <mergeCell ref="C80:C81"/>
    <mergeCell ref="N42:N43"/>
    <mergeCell ref="J80:J81"/>
    <mergeCell ref="K80:K81"/>
    <mergeCell ref="G80:G81"/>
    <mergeCell ref="H80:H81"/>
    <mergeCell ref="A169:A170"/>
    <mergeCell ref="D168:D169"/>
    <mergeCell ref="E168:E169"/>
    <mergeCell ref="F168:F169"/>
    <mergeCell ref="G168:G169"/>
    <mergeCell ref="H168:H169"/>
    <mergeCell ref="I168:I169"/>
    <mergeCell ref="J168:J169"/>
    <mergeCell ref="O168:O169"/>
    <mergeCell ref="B168:B169"/>
    <mergeCell ref="C168:C169"/>
    <mergeCell ref="K168:K169"/>
    <mergeCell ref="L168:L169"/>
    <mergeCell ref="M168:M169"/>
    <mergeCell ref="N168:N169"/>
  </mergeCells>
  <phoneticPr fontId="0" type="noConversion"/>
  <pageMargins left="0.7" right="0.7" top="0.75" bottom="0.75" header="0.3" footer="0.3"/>
  <pageSetup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0"/>
  <sheetViews>
    <sheetView topLeftCell="A37" zoomScale="90" zoomScaleNormal="90" workbookViewId="0">
      <selection activeCell="T54" sqref="T54"/>
    </sheetView>
  </sheetViews>
  <sheetFormatPr defaultColWidth="11.42578125" defaultRowHeight="15" x14ac:dyDescent="0.25"/>
  <cols>
    <col min="3" max="3" width="12" customWidth="1"/>
    <col min="4" max="4" width="5" customWidth="1"/>
    <col min="5" max="5" width="8.28515625" customWidth="1"/>
    <col min="6" max="6" width="9.85546875" customWidth="1"/>
    <col min="7" max="7" width="6.5703125" customWidth="1"/>
    <col min="8" max="8" width="5.42578125" customWidth="1"/>
    <col min="9" max="9" width="5" customWidth="1"/>
    <col min="10" max="11" width="5.28515625" customWidth="1"/>
    <col min="12" max="13" width="5.140625" customWidth="1"/>
    <col min="14" max="14" width="5.28515625" customWidth="1"/>
    <col min="15" max="15" width="4.7109375" customWidth="1"/>
    <col min="16" max="16" width="7.5703125" customWidth="1"/>
    <col min="17" max="17" width="5" customWidth="1"/>
  </cols>
  <sheetData>
    <row r="1" spans="1:17" x14ac:dyDescent="0.25">
      <c r="A1" s="118" t="s">
        <v>19</v>
      </c>
      <c r="B1" s="118"/>
      <c r="C1" s="118"/>
    </row>
    <row r="2" spans="1:17" x14ac:dyDescent="0.25">
      <c r="F2" s="5" t="s">
        <v>47</v>
      </c>
      <c r="G2" s="5"/>
      <c r="H2" s="5" t="s">
        <v>20</v>
      </c>
      <c r="I2" s="5"/>
    </row>
    <row r="3" spans="1:17" x14ac:dyDescent="0.25">
      <c r="A3" s="268" t="s">
        <v>14</v>
      </c>
      <c r="B3" s="282"/>
      <c r="C3" s="283"/>
      <c r="D3" s="293" t="s">
        <v>17</v>
      </c>
      <c r="E3" s="293" t="s">
        <v>18</v>
      </c>
      <c r="F3" s="291" t="s">
        <v>149</v>
      </c>
      <c r="G3" s="291" t="s">
        <v>150</v>
      </c>
      <c r="H3" s="291" t="s">
        <v>158</v>
      </c>
      <c r="I3" s="291" t="s">
        <v>151</v>
      </c>
      <c r="J3" s="291" t="s">
        <v>159</v>
      </c>
      <c r="K3" s="291" t="s">
        <v>160</v>
      </c>
      <c r="L3" s="291" t="s">
        <v>161</v>
      </c>
      <c r="M3" s="291" t="s">
        <v>157</v>
      </c>
      <c r="N3" s="291" t="s">
        <v>152</v>
      </c>
      <c r="O3" s="291" t="s">
        <v>153</v>
      </c>
      <c r="P3" s="291" t="s">
        <v>154</v>
      </c>
      <c r="Q3" s="291" t="s">
        <v>155</v>
      </c>
    </row>
    <row r="4" spans="1:17" x14ac:dyDescent="0.25">
      <c r="A4" s="272"/>
      <c r="B4" s="284"/>
      <c r="C4" s="285"/>
      <c r="D4" s="294"/>
      <c r="E4" s="294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</row>
    <row r="5" spans="1:17" x14ac:dyDescent="0.25">
      <c r="A5" s="261" t="s">
        <v>51</v>
      </c>
      <c r="B5" s="262"/>
      <c r="C5" s="263"/>
      <c r="D5" s="13"/>
      <c r="E5" s="207">
        <f>F5+G5+H5+I5+J5+K5+L5+M5+N5+O5+P5+Q5</f>
        <v>0</v>
      </c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</row>
    <row r="6" spans="1:17" x14ac:dyDescent="0.25">
      <c r="A6" s="261" t="s">
        <v>66</v>
      </c>
      <c r="B6" s="262"/>
      <c r="C6" s="263"/>
      <c r="D6" s="20"/>
      <c r="E6" s="73">
        <f>F6+G6+H6+I6+J6+K6+L6+M6+N6+O6+P6+Q6</f>
        <v>0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x14ac:dyDescent="0.25">
      <c r="A7" s="243" t="s">
        <v>73</v>
      </c>
      <c r="B7" s="141"/>
      <c r="C7" s="142"/>
      <c r="D7" s="13"/>
      <c r="E7" s="207">
        <f t="shared" ref="E7:E12" si="0">F7+G7+H7+I7+J7+K7+L7+M7+N7+O7+P7+Q7</f>
        <v>0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</row>
    <row r="8" spans="1:17" x14ac:dyDescent="0.25">
      <c r="A8" s="261" t="s">
        <v>101</v>
      </c>
      <c r="B8" s="262"/>
      <c r="C8" s="263"/>
      <c r="D8" s="13"/>
      <c r="E8" s="207">
        <f t="shared" si="0"/>
        <v>0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261" t="s">
        <v>138</v>
      </c>
      <c r="B9" s="262"/>
      <c r="C9" s="263"/>
      <c r="D9" s="13"/>
      <c r="E9" s="207">
        <f t="shared" si="0"/>
        <v>0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  <row r="10" spans="1:17" x14ac:dyDescent="0.25">
      <c r="A10" s="261" t="s">
        <v>107</v>
      </c>
      <c r="B10" s="262"/>
      <c r="C10" s="263"/>
      <c r="D10" s="13"/>
      <c r="E10" s="207">
        <f t="shared" si="0"/>
        <v>0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1" spans="1:17" x14ac:dyDescent="0.25">
      <c r="A11" s="244" t="s">
        <v>183</v>
      </c>
      <c r="B11" s="245"/>
      <c r="C11" s="246"/>
      <c r="D11" s="13"/>
      <c r="E11" s="207">
        <f>SUM(F11:Q11)</f>
        <v>0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</row>
    <row r="12" spans="1:17" x14ac:dyDescent="0.25">
      <c r="A12" s="258" t="s">
        <v>184</v>
      </c>
      <c r="B12" s="259"/>
      <c r="C12" s="260"/>
      <c r="D12" s="13"/>
      <c r="E12" s="207">
        <f t="shared" si="0"/>
        <v>0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</row>
    <row r="13" spans="1:17" s="5" customFormat="1" x14ac:dyDescent="0.25">
      <c r="A13" s="275" t="s">
        <v>28</v>
      </c>
      <c r="B13" s="276"/>
      <c r="C13" s="277"/>
      <c r="D13" s="143">
        <f>SUM(D5:D12)</f>
        <v>0</v>
      </c>
      <c r="E13" s="150">
        <f>SUM(F13:Q13)</f>
        <v>0</v>
      </c>
      <c r="F13" s="143">
        <f>SUM(F5:F12)</f>
        <v>0</v>
      </c>
      <c r="G13" s="143">
        <f t="shared" ref="G13:Q13" si="1">SUM(G5:G12)</f>
        <v>0</v>
      </c>
      <c r="H13" s="143">
        <f t="shared" si="1"/>
        <v>0</v>
      </c>
      <c r="I13" s="143">
        <f t="shared" si="1"/>
        <v>0</v>
      </c>
      <c r="J13" s="143">
        <f t="shared" si="1"/>
        <v>0</v>
      </c>
      <c r="K13" s="143">
        <f t="shared" si="1"/>
        <v>0</v>
      </c>
      <c r="L13" s="143">
        <f t="shared" si="1"/>
        <v>0</v>
      </c>
      <c r="M13" s="143">
        <f t="shared" si="1"/>
        <v>0</v>
      </c>
      <c r="N13" s="143">
        <f t="shared" si="1"/>
        <v>0</v>
      </c>
      <c r="O13" s="143">
        <f t="shared" si="1"/>
        <v>0</v>
      </c>
      <c r="P13" s="143">
        <f t="shared" si="1"/>
        <v>0</v>
      </c>
      <c r="Q13" s="143">
        <f t="shared" si="1"/>
        <v>0</v>
      </c>
    </row>
    <row r="14" spans="1:17" s="5" customFormat="1" x14ac:dyDescent="0.25">
      <c r="A14" s="152"/>
      <c r="B14" s="152"/>
      <c r="C14" s="152"/>
      <c r="D14" s="153"/>
      <c r="E14" s="155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</row>
    <row r="16" spans="1:17" x14ac:dyDescent="0.25">
      <c r="A16" s="118"/>
      <c r="B16" s="118"/>
      <c r="C16" s="118"/>
      <c r="D16" s="118"/>
      <c r="E16" s="118"/>
      <c r="F16" s="118"/>
      <c r="G16" s="118"/>
      <c r="H16" s="118" t="s">
        <v>30</v>
      </c>
      <c r="I16" s="118"/>
      <c r="J16" s="118"/>
    </row>
    <row r="17" spans="1:19" x14ac:dyDescent="0.25">
      <c r="A17" s="268" t="s">
        <v>14</v>
      </c>
      <c r="B17" s="282"/>
      <c r="C17" s="283"/>
      <c r="D17" s="266" t="s">
        <v>17</v>
      </c>
      <c r="E17" s="266" t="s">
        <v>18</v>
      </c>
      <c r="F17" s="264" t="s">
        <v>149</v>
      </c>
      <c r="G17" s="264" t="s">
        <v>150</v>
      </c>
      <c r="H17" s="264" t="s">
        <v>158</v>
      </c>
      <c r="I17" s="264" t="s">
        <v>151</v>
      </c>
      <c r="J17" s="264" t="s">
        <v>159</v>
      </c>
      <c r="K17" s="264" t="s">
        <v>160</v>
      </c>
      <c r="L17" s="264" t="s">
        <v>161</v>
      </c>
      <c r="M17" s="264" t="s">
        <v>157</v>
      </c>
      <c r="N17" s="264" t="s">
        <v>152</v>
      </c>
      <c r="O17" s="264" t="s">
        <v>153</v>
      </c>
      <c r="P17" s="264" t="s">
        <v>154</v>
      </c>
      <c r="Q17" s="264" t="s">
        <v>155</v>
      </c>
    </row>
    <row r="18" spans="1:19" x14ac:dyDescent="0.25">
      <c r="A18" s="272"/>
      <c r="B18" s="284"/>
      <c r="C18" s="285"/>
      <c r="D18" s="267"/>
      <c r="E18" s="267"/>
      <c r="F18" s="265"/>
      <c r="G18" s="265"/>
      <c r="H18" s="265"/>
      <c r="I18" s="265"/>
      <c r="J18" s="265"/>
      <c r="K18" s="265"/>
      <c r="L18" s="265"/>
      <c r="M18" s="265"/>
      <c r="N18" s="265"/>
      <c r="O18" s="265"/>
      <c r="P18" s="265"/>
      <c r="Q18" s="265"/>
    </row>
    <row r="19" spans="1:19" x14ac:dyDescent="0.25">
      <c r="A19" s="258" t="s">
        <v>51</v>
      </c>
      <c r="B19" s="259"/>
      <c r="C19" s="260"/>
      <c r="D19" s="13"/>
      <c r="E19" s="207">
        <f>F19+G19+I19+J19+K19+L19+N19+O19+P19+Q19</f>
        <v>0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</row>
    <row r="20" spans="1:19" x14ac:dyDescent="0.25">
      <c r="A20" s="14" t="s">
        <v>73</v>
      </c>
      <c r="B20" s="15"/>
      <c r="C20" s="16"/>
      <c r="D20" s="13"/>
      <c r="E20" s="207">
        <f t="shared" ref="E20:E27" si="2">F20+G20+I20+J20+K20+L20+N20+O20+P20+Q20</f>
        <v>0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</row>
    <row r="21" spans="1:19" x14ac:dyDescent="0.25">
      <c r="A21" s="258" t="s">
        <v>101</v>
      </c>
      <c r="B21" s="259"/>
      <c r="C21" s="260"/>
      <c r="D21" s="13"/>
      <c r="E21" s="207">
        <f t="shared" si="2"/>
        <v>0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</row>
    <row r="22" spans="1:19" x14ac:dyDescent="0.25">
      <c r="A22" s="258" t="s">
        <v>138</v>
      </c>
      <c r="B22" s="259"/>
      <c r="C22" s="260"/>
      <c r="D22" s="13"/>
      <c r="E22" s="207">
        <f t="shared" si="2"/>
        <v>0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</row>
    <row r="23" spans="1:19" x14ac:dyDescent="0.25">
      <c r="A23" s="258" t="s">
        <v>107</v>
      </c>
      <c r="B23" s="259"/>
      <c r="C23" s="260"/>
      <c r="D23" s="13"/>
      <c r="E23" s="207">
        <f t="shared" si="2"/>
        <v>0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</row>
    <row r="24" spans="1:19" x14ac:dyDescent="0.25">
      <c r="A24" s="286" t="s">
        <v>183</v>
      </c>
      <c r="B24" s="287"/>
      <c r="C24" s="288"/>
      <c r="D24" s="154"/>
      <c r="E24" s="209">
        <f t="shared" si="2"/>
        <v>0</v>
      </c>
      <c r="F24" s="154"/>
      <c r="G24" s="154"/>
      <c r="H24" s="154"/>
      <c r="I24" s="154"/>
      <c r="J24" s="154"/>
      <c r="K24" s="154"/>
      <c r="L24" s="154"/>
      <c r="M24" s="154"/>
      <c r="N24" s="154"/>
      <c r="O24" s="154"/>
      <c r="P24" s="154"/>
      <c r="Q24" s="154"/>
    </row>
    <row r="25" spans="1:19" s="13" customFormat="1" x14ac:dyDescent="0.25">
      <c r="A25" s="278" t="s">
        <v>184</v>
      </c>
      <c r="B25" s="278"/>
      <c r="C25" s="278"/>
      <c r="E25" s="207">
        <f t="shared" si="2"/>
        <v>0</v>
      </c>
      <c r="R25" s="18"/>
      <c r="S25" s="18"/>
    </row>
    <row r="26" spans="1:19" x14ac:dyDescent="0.25">
      <c r="A26" s="289"/>
      <c r="B26" s="289"/>
      <c r="C26" s="289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s="20" customFormat="1" x14ac:dyDescent="0.25">
      <c r="A27" s="290" t="s">
        <v>28</v>
      </c>
      <c r="B27" s="290"/>
      <c r="C27" s="290"/>
      <c r="D27" s="143"/>
      <c r="E27" s="143">
        <f t="shared" si="2"/>
        <v>0</v>
      </c>
      <c r="F27" s="143">
        <f>SUM(F19:F26)</f>
        <v>0</v>
      </c>
      <c r="G27" s="143">
        <f t="shared" ref="G27:Q27" si="3">SUM(G19:G26)</f>
        <v>0</v>
      </c>
      <c r="H27" s="143">
        <f t="shared" si="3"/>
        <v>0</v>
      </c>
      <c r="I27" s="143">
        <f t="shared" si="3"/>
        <v>0</v>
      </c>
      <c r="J27" s="143">
        <f t="shared" si="3"/>
        <v>0</v>
      </c>
      <c r="K27" s="143">
        <f t="shared" si="3"/>
        <v>0</v>
      </c>
      <c r="L27" s="143">
        <f t="shared" si="3"/>
        <v>0</v>
      </c>
      <c r="M27" s="143">
        <f t="shared" si="3"/>
        <v>0</v>
      </c>
      <c r="N27" s="143">
        <f t="shared" si="3"/>
        <v>0</v>
      </c>
      <c r="O27" s="143">
        <f t="shared" si="3"/>
        <v>0</v>
      </c>
      <c r="P27" s="143">
        <f t="shared" si="3"/>
        <v>0</v>
      </c>
      <c r="Q27" s="143">
        <f t="shared" si="3"/>
        <v>0</v>
      </c>
      <c r="R27" s="24"/>
      <c r="S27" s="24"/>
    </row>
    <row r="28" spans="1:19" x14ac:dyDescent="0.25">
      <c r="A28" s="17"/>
      <c r="B28" s="17"/>
      <c r="C28" s="17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</row>
    <row r="29" spans="1:19" x14ac:dyDescent="0.25">
      <c r="A29" s="17"/>
      <c r="B29" s="17"/>
      <c r="C29" s="17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</row>
    <row r="30" spans="1:19" x14ac:dyDescent="0.25">
      <c r="E30" t="s">
        <v>145</v>
      </c>
    </row>
    <row r="31" spans="1:19" x14ac:dyDescent="0.25">
      <c r="G31" s="118"/>
      <c r="H31" s="118" t="s">
        <v>147</v>
      </c>
      <c r="I31" s="118"/>
      <c r="J31" s="118"/>
    </row>
    <row r="32" spans="1:19" x14ac:dyDescent="0.25">
      <c r="A32" s="268" t="s">
        <v>14</v>
      </c>
      <c r="B32" s="282"/>
      <c r="C32" s="283"/>
      <c r="D32" s="266" t="s">
        <v>17</v>
      </c>
      <c r="E32" s="266" t="s">
        <v>18</v>
      </c>
      <c r="F32" s="264" t="s">
        <v>149</v>
      </c>
      <c r="G32" s="264" t="s">
        <v>150</v>
      </c>
      <c r="H32" s="264" t="s">
        <v>158</v>
      </c>
      <c r="I32" s="264" t="s">
        <v>151</v>
      </c>
      <c r="J32" s="264" t="s">
        <v>159</v>
      </c>
      <c r="K32" s="264" t="s">
        <v>160</v>
      </c>
      <c r="L32" s="264" t="s">
        <v>161</v>
      </c>
      <c r="M32" s="264" t="s">
        <v>157</v>
      </c>
      <c r="N32" s="264" t="s">
        <v>152</v>
      </c>
      <c r="O32" s="264" t="s">
        <v>153</v>
      </c>
      <c r="P32" s="264" t="s">
        <v>154</v>
      </c>
      <c r="Q32" s="264" t="s">
        <v>155</v>
      </c>
    </row>
    <row r="33" spans="1:17" x14ac:dyDescent="0.25">
      <c r="A33" s="272"/>
      <c r="B33" s="284"/>
      <c r="C33" s="285"/>
      <c r="D33" s="267"/>
      <c r="E33" s="267"/>
      <c r="F33" s="265"/>
      <c r="G33" s="265"/>
      <c r="H33" s="265"/>
      <c r="I33" s="265"/>
      <c r="J33" s="265"/>
      <c r="K33" s="265"/>
      <c r="L33" s="265"/>
      <c r="M33" s="265"/>
      <c r="N33" s="265"/>
      <c r="O33" s="265"/>
      <c r="P33" s="265"/>
      <c r="Q33" s="265"/>
    </row>
    <row r="34" spans="1:17" x14ac:dyDescent="0.25">
      <c r="A34" s="258" t="s">
        <v>138</v>
      </c>
      <c r="B34" s="259"/>
      <c r="C34" s="260"/>
      <c r="D34" s="13"/>
      <c r="E34" s="207">
        <f t="shared" ref="E34:E40" si="4">SUM(F34:Q34)</f>
        <v>0</v>
      </c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</row>
    <row r="35" spans="1:17" x14ac:dyDescent="0.25">
      <c r="A35" s="258" t="s">
        <v>107</v>
      </c>
      <c r="B35" s="259"/>
      <c r="C35" s="260"/>
      <c r="D35" s="13"/>
      <c r="E35" s="207">
        <f t="shared" si="4"/>
        <v>0</v>
      </c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</row>
    <row r="36" spans="1:17" x14ac:dyDescent="0.25">
      <c r="A36" s="258" t="s">
        <v>194</v>
      </c>
      <c r="B36" s="259"/>
      <c r="C36" s="260"/>
      <c r="D36" s="13"/>
      <c r="E36" s="207">
        <f t="shared" si="4"/>
        <v>0</v>
      </c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7" spans="1:17" x14ac:dyDescent="0.25">
      <c r="A37" s="258" t="s">
        <v>101</v>
      </c>
      <c r="B37" s="259"/>
      <c r="C37" s="260"/>
      <c r="D37" s="13"/>
      <c r="E37" s="207">
        <f t="shared" si="4"/>
        <v>0</v>
      </c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</row>
    <row r="38" spans="1:17" x14ac:dyDescent="0.25">
      <c r="A38" s="258" t="s">
        <v>73</v>
      </c>
      <c r="B38" s="259"/>
      <c r="C38" s="260"/>
      <c r="D38" s="13"/>
      <c r="E38" s="207">
        <f t="shared" si="4"/>
        <v>0</v>
      </c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</row>
    <row r="39" spans="1:17" x14ac:dyDescent="0.25">
      <c r="A39" s="258" t="s">
        <v>183</v>
      </c>
      <c r="B39" s="259"/>
      <c r="C39" s="260"/>
      <c r="D39" s="13"/>
      <c r="E39" s="207">
        <f t="shared" si="4"/>
        <v>0</v>
      </c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</row>
    <row r="40" spans="1:17" x14ac:dyDescent="0.25">
      <c r="A40" s="258" t="s">
        <v>184</v>
      </c>
      <c r="B40" s="259"/>
      <c r="C40" s="260"/>
      <c r="D40" s="13"/>
      <c r="E40" s="207">
        <f t="shared" si="4"/>
        <v>0</v>
      </c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</row>
    <row r="41" spans="1:17" x14ac:dyDescent="0.25">
      <c r="A41" s="258"/>
      <c r="B41" s="259"/>
      <c r="C41" s="260"/>
      <c r="D41" s="13"/>
      <c r="E41" s="207">
        <f>SUM(F41:Q41)</f>
        <v>0</v>
      </c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</row>
    <row r="42" spans="1:17" x14ac:dyDescent="0.25">
      <c r="A42" s="258"/>
      <c r="B42" s="259"/>
      <c r="C42" s="260"/>
      <c r="D42" s="13"/>
      <c r="E42" s="207">
        <f>SUM(F42:Q42)</f>
        <v>0</v>
      </c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</row>
    <row r="43" spans="1:17" x14ac:dyDescent="0.25">
      <c r="A43" s="258"/>
      <c r="B43" s="259"/>
      <c r="C43" s="259"/>
      <c r="D43" s="259"/>
      <c r="E43" s="259"/>
      <c r="F43" s="259"/>
      <c r="G43" s="259"/>
      <c r="H43" s="259"/>
      <c r="I43" s="259"/>
      <c r="J43" s="259"/>
      <c r="K43" s="259"/>
      <c r="L43" s="259"/>
      <c r="M43" s="259"/>
      <c r="N43" s="259"/>
      <c r="O43" s="259"/>
      <c r="P43" s="259"/>
      <c r="Q43" s="259"/>
    </row>
    <row r="44" spans="1:17" s="5" customFormat="1" ht="15.75" thickBot="1" x14ac:dyDescent="0.3">
      <c r="A44" s="279" t="s">
        <v>28</v>
      </c>
      <c r="B44" s="280"/>
      <c r="C44" s="281"/>
      <c r="D44" s="161"/>
      <c r="E44" s="161">
        <f t="shared" ref="E44:M44" si="5">SUM(E34:E43)</f>
        <v>0</v>
      </c>
      <c r="F44" s="161">
        <f t="shared" si="5"/>
        <v>0</v>
      </c>
      <c r="G44" s="161">
        <f t="shared" si="5"/>
        <v>0</v>
      </c>
      <c r="H44" s="161">
        <f t="shared" si="5"/>
        <v>0</v>
      </c>
      <c r="I44" s="161">
        <f t="shared" si="5"/>
        <v>0</v>
      </c>
      <c r="J44" s="161">
        <f t="shared" si="5"/>
        <v>0</v>
      </c>
      <c r="K44" s="161">
        <f t="shared" si="5"/>
        <v>0</v>
      </c>
      <c r="L44" s="161">
        <f t="shared" si="5"/>
        <v>0</v>
      </c>
      <c r="M44" s="161">
        <f t="shared" si="5"/>
        <v>0</v>
      </c>
      <c r="N44" s="161">
        <f>SUM(N34:N43)</f>
        <v>0</v>
      </c>
      <c r="O44" s="161">
        <f>SUM(O34:O43)</f>
        <v>0</v>
      </c>
      <c r="P44" s="161">
        <f>SUM(P34:P43)</f>
        <v>0</v>
      </c>
      <c r="Q44" s="161">
        <f>SUM(Q34:Q43)</f>
        <v>0</v>
      </c>
    </row>
    <row r="45" spans="1:17" s="5" customFormat="1" ht="15.75" thickBot="1" x14ac:dyDescent="0.3">
      <c r="A45" s="165" t="s">
        <v>163</v>
      </c>
      <c r="B45" s="166"/>
      <c r="C45" s="166"/>
      <c r="D45" s="163"/>
      <c r="E45" s="163">
        <f>SUM(F45,G45,H45,I45,J45,K45,L45,M45,N45,O45,P45,Q45)</f>
        <v>0</v>
      </c>
      <c r="F45" s="163">
        <f t="shared" ref="F45:M45" si="6">SUM(F34:F43)*34</f>
        <v>0</v>
      </c>
      <c r="G45" s="163">
        <f t="shared" si="6"/>
        <v>0</v>
      </c>
      <c r="H45" s="163">
        <f t="shared" si="6"/>
        <v>0</v>
      </c>
      <c r="I45" s="163">
        <f t="shared" si="6"/>
        <v>0</v>
      </c>
      <c r="J45" s="163">
        <f t="shared" si="6"/>
        <v>0</v>
      </c>
      <c r="K45" s="163">
        <f t="shared" si="6"/>
        <v>0</v>
      </c>
      <c r="L45" s="163">
        <f t="shared" si="6"/>
        <v>0</v>
      </c>
      <c r="M45" s="163">
        <f t="shared" si="6"/>
        <v>0</v>
      </c>
      <c r="N45" s="163">
        <f>SUM(N34:N43)*34</f>
        <v>0</v>
      </c>
      <c r="O45" s="163">
        <f>SUM(O34:O43)*34</f>
        <v>0</v>
      </c>
      <c r="P45" s="163">
        <f>SUM(P34:P43)*34</f>
        <v>0</v>
      </c>
      <c r="Q45" s="164">
        <f>SUM(Q34:Q43)*34</f>
        <v>0</v>
      </c>
    </row>
    <row r="46" spans="1:17" s="5" customFormat="1" x14ac:dyDescent="0.25">
      <c r="A46" s="152"/>
      <c r="B46" s="152"/>
      <c r="C46" s="152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</row>
    <row r="47" spans="1:17" s="5" customFormat="1" x14ac:dyDescent="0.25">
      <c r="A47" s="152"/>
      <c r="B47" s="152"/>
      <c r="C47" s="152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53"/>
      <c r="O47" s="153"/>
      <c r="P47" s="153"/>
      <c r="Q47" s="153"/>
    </row>
    <row r="48" spans="1:17" s="5" customFormat="1" x14ac:dyDescent="0.25">
      <c r="A48" s="152"/>
      <c r="B48" s="152"/>
      <c r="C48" s="152"/>
      <c r="D48" s="153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3"/>
      <c r="P48" s="153"/>
      <c r="Q48" s="153"/>
    </row>
    <row r="49" spans="1:17" s="5" customFormat="1" x14ac:dyDescent="0.25">
      <c r="A49"/>
      <c r="B49"/>
      <c r="C49"/>
      <c r="D49"/>
      <c r="E49"/>
      <c r="F49"/>
      <c r="G49" s="118"/>
      <c r="H49" s="118" t="s">
        <v>146</v>
      </c>
      <c r="I49" s="118"/>
      <c r="J49" s="118"/>
      <c r="K49"/>
      <c r="L49"/>
      <c r="M49"/>
      <c r="N49"/>
      <c r="O49"/>
      <c r="P49"/>
      <c r="Q49"/>
    </row>
    <row r="50" spans="1:17" s="5" customFormat="1" x14ac:dyDescent="0.25">
      <c r="A50" s="268" t="s">
        <v>14</v>
      </c>
      <c r="B50" s="282"/>
      <c r="C50" s="283"/>
      <c r="D50" s="266" t="s">
        <v>17</v>
      </c>
      <c r="E50" s="266" t="s">
        <v>18</v>
      </c>
      <c r="F50" s="264" t="s">
        <v>149</v>
      </c>
      <c r="G50" s="264" t="s">
        <v>150</v>
      </c>
      <c r="H50" s="264" t="s">
        <v>158</v>
      </c>
      <c r="I50" s="264" t="s">
        <v>151</v>
      </c>
      <c r="J50" s="264" t="s">
        <v>159</v>
      </c>
      <c r="K50" s="264" t="s">
        <v>160</v>
      </c>
      <c r="L50" s="264" t="s">
        <v>161</v>
      </c>
      <c r="M50" s="264" t="s">
        <v>157</v>
      </c>
      <c r="N50" s="264" t="s">
        <v>152</v>
      </c>
      <c r="O50" s="264" t="s">
        <v>153</v>
      </c>
      <c r="P50" s="264" t="s">
        <v>154</v>
      </c>
      <c r="Q50" s="264" t="s">
        <v>155</v>
      </c>
    </row>
    <row r="51" spans="1:17" s="5" customFormat="1" x14ac:dyDescent="0.25">
      <c r="A51" s="272"/>
      <c r="B51" s="284"/>
      <c r="C51" s="285"/>
      <c r="D51" s="267"/>
      <c r="E51" s="267"/>
      <c r="F51" s="265"/>
      <c r="G51" s="265"/>
      <c r="H51" s="265"/>
      <c r="I51" s="265"/>
      <c r="J51" s="265"/>
      <c r="K51" s="265"/>
      <c r="L51" s="265"/>
      <c r="M51" s="265"/>
      <c r="N51" s="265"/>
      <c r="O51" s="265"/>
      <c r="P51" s="265"/>
      <c r="Q51" s="265"/>
    </row>
    <row r="52" spans="1:17" s="5" customFormat="1" x14ac:dyDescent="0.25">
      <c r="A52" s="258" t="s">
        <v>138</v>
      </c>
      <c r="B52" s="259"/>
      <c r="C52" s="260"/>
      <c r="D52" s="13"/>
      <c r="E52" s="207">
        <f t="shared" ref="E52:E58" si="7">SUM(F52:Q52)</f>
        <v>0</v>
      </c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</row>
    <row r="53" spans="1:17" s="5" customFormat="1" x14ac:dyDescent="0.25">
      <c r="A53" s="258" t="s">
        <v>107</v>
      </c>
      <c r="B53" s="259"/>
      <c r="C53" s="260"/>
      <c r="D53" s="13"/>
      <c r="E53" s="207">
        <f t="shared" si="7"/>
        <v>0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</row>
    <row r="54" spans="1:17" s="5" customFormat="1" x14ac:dyDescent="0.25">
      <c r="A54" s="258" t="s">
        <v>194</v>
      </c>
      <c r="B54" s="259"/>
      <c r="C54" s="260"/>
      <c r="D54" s="13"/>
      <c r="E54" s="207">
        <f t="shared" si="7"/>
        <v>250</v>
      </c>
      <c r="F54" s="13">
        <v>200</v>
      </c>
      <c r="G54" s="13">
        <v>50</v>
      </c>
      <c r="H54" s="13"/>
      <c r="I54" s="13"/>
      <c r="J54" s="13"/>
      <c r="K54" s="13"/>
      <c r="L54" s="13"/>
      <c r="M54" s="13"/>
      <c r="N54" s="13"/>
      <c r="O54" s="13"/>
      <c r="P54" s="13"/>
      <c r="Q54" s="13"/>
    </row>
    <row r="55" spans="1:17" s="5" customFormat="1" x14ac:dyDescent="0.25">
      <c r="A55" s="258" t="s">
        <v>184</v>
      </c>
      <c r="B55" s="259"/>
      <c r="C55" s="260"/>
      <c r="D55" s="13"/>
      <c r="E55" s="207">
        <f t="shared" si="7"/>
        <v>458</v>
      </c>
      <c r="F55" s="13">
        <v>0</v>
      </c>
      <c r="G55" s="13">
        <v>458</v>
      </c>
      <c r="H55" s="13"/>
      <c r="I55" s="13"/>
      <c r="J55" s="13"/>
      <c r="K55" s="13"/>
      <c r="L55" s="13"/>
      <c r="M55" s="13"/>
      <c r="N55" s="13"/>
      <c r="O55" s="13"/>
      <c r="P55" s="13"/>
      <c r="Q55" s="13"/>
    </row>
    <row r="56" spans="1:17" s="5" customFormat="1" x14ac:dyDescent="0.25">
      <c r="A56" s="258"/>
      <c r="B56" s="259"/>
      <c r="C56" s="260"/>
      <c r="D56" s="13"/>
      <c r="E56" s="207">
        <f t="shared" si="7"/>
        <v>0</v>
      </c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</row>
    <row r="57" spans="1:17" s="5" customFormat="1" x14ac:dyDescent="0.25">
      <c r="A57" s="258"/>
      <c r="B57" s="259"/>
      <c r="C57" s="260"/>
      <c r="D57" s="13"/>
      <c r="E57" s="207">
        <f t="shared" si="7"/>
        <v>0</v>
      </c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</row>
    <row r="58" spans="1:17" s="5" customFormat="1" x14ac:dyDescent="0.25">
      <c r="A58" s="258"/>
      <c r="B58" s="259"/>
      <c r="C58" s="260"/>
      <c r="D58" s="13"/>
      <c r="E58" s="207">
        <f t="shared" si="7"/>
        <v>0</v>
      </c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</row>
    <row r="59" spans="1:17" s="5" customFormat="1" x14ac:dyDescent="0.25">
      <c r="A59" s="258"/>
      <c r="B59" s="259"/>
      <c r="C59" s="260"/>
      <c r="D59" s="13"/>
      <c r="E59" s="207">
        <f>SUM(F59:Q59)</f>
        <v>0</v>
      </c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</row>
    <row r="60" spans="1:17" s="5" customFormat="1" x14ac:dyDescent="0.25">
      <c r="A60" s="258"/>
      <c r="B60" s="259"/>
      <c r="C60" s="260"/>
      <c r="D60" s="13"/>
      <c r="E60" s="207">
        <f>SUM(F60:Q60)</f>
        <v>0</v>
      </c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</row>
    <row r="61" spans="1:17" s="5" customFormat="1" x14ac:dyDescent="0.25">
      <c r="A61" s="258"/>
      <c r="B61" s="259"/>
      <c r="C61" s="259"/>
      <c r="D61" s="259"/>
      <c r="E61" s="259"/>
      <c r="F61" s="259"/>
      <c r="G61" s="259"/>
      <c r="H61" s="259"/>
      <c r="I61" s="259"/>
      <c r="J61" s="259"/>
      <c r="K61" s="259"/>
      <c r="L61" s="259"/>
      <c r="M61" s="259"/>
      <c r="N61" s="259"/>
      <c r="O61" s="259"/>
      <c r="P61" s="259"/>
      <c r="Q61" s="259"/>
    </row>
    <row r="62" spans="1:17" s="5" customFormat="1" ht="15.75" thickBot="1" x14ac:dyDescent="0.3">
      <c r="A62" s="279" t="s">
        <v>28</v>
      </c>
      <c r="B62" s="280"/>
      <c r="C62" s="281"/>
      <c r="D62" s="161"/>
      <c r="E62" s="161">
        <f t="shared" ref="E62:M62" si="8">SUM(E52:E61)</f>
        <v>708</v>
      </c>
      <c r="F62" s="161">
        <f t="shared" si="8"/>
        <v>200</v>
      </c>
      <c r="G62" s="161">
        <f t="shared" si="8"/>
        <v>508</v>
      </c>
      <c r="H62" s="161">
        <f t="shared" si="8"/>
        <v>0</v>
      </c>
      <c r="I62" s="161">
        <f t="shared" si="8"/>
        <v>0</v>
      </c>
      <c r="J62" s="161">
        <f t="shared" si="8"/>
        <v>0</v>
      </c>
      <c r="K62" s="161">
        <f t="shared" si="8"/>
        <v>0</v>
      </c>
      <c r="L62" s="161">
        <f t="shared" si="8"/>
        <v>0</v>
      </c>
      <c r="M62" s="161">
        <f t="shared" si="8"/>
        <v>0</v>
      </c>
      <c r="N62" s="161">
        <f>SUM(N52:N61)</f>
        <v>0</v>
      </c>
      <c r="O62" s="161">
        <f>SUM(O52:O61)</f>
        <v>0</v>
      </c>
      <c r="P62" s="161">
        <f>SUM(P52:P61)</f>
        <v>0</v>
      </c>
      <c r="Q62" s="161">
        <f>SUM(Q52:Q61)</f>
        <v>0</v>
      </c>
    </row>
    <row r="63" spans="1:17" s="5" customFormat="1" ht="15.75" thickBot="1" x14ac:dyDescent="0.3">
      <c r="A63" s="165" t="s">
        <v>162</v>
      </c>
      <c r="B63" s="166"/>
      <c r="C63" s="167"/>
      <c r="D63" s="163"/>
      <c r="E63" s="163">
        <f>SUM(F63,G63,H63,I63,J63,K63,L63,M63,N63,O63,P63,Q63)</f>
        <v>35400</v>
      </c>
      <c r="F63" s="163">
        <f t="shared" ref="F63:M63" si="9">SUM(F52:F61)*50</f>
        <v>10000</v>
      </c>
      <c r="G63" s="163">
        <f t="shared" si="9"/>
        <v>25400</v>
      </c>
      <c r="H63" s="163">
        <f t="shared" si="9"/>
        <v>0</v>
      </c>
      <c r="I63" s="163">
        <f t="shared" si="9"/>
        <v>0</v>
      </c>
      <c r="J63" s="163">
        <f t="shared" si="9"/>
        <v>0</v>
      </c>
      <c r="K63" s="163">
        <f t="shared" si="9"/>
        <v>0</v>
      </c>
      <c r="L63" s="163">
        <f t="shared" si="9"/>
        <v>0</v>
      </c>
      <c r="M63" s="163">
        <f t="shared" si="9"/>
        <v>0</v>
      </c>
      <c r="N63" s="163">
        <f>SUM(N52:N61)*50</f>
        <v>0</v>
      </c>
      <c r="O63" s="163">
        <f>SUM(O52:O61)*50</f>
        <v>0</v>
      </c>
      <c r="P63" s="163">
        <f>SUM(P52:P61)*50</f>
        <v>0</v>
      </c>
      <c r="Q63" s="164">
        <f>SUM(Q52:Q61)*50</f>
        <v>0</v>
      </c>
    </row>
    <row r="64" spans="1:17" s="5" customFormat="1" x14ac:dyDescent="0.25">
      <c r="A64" s="152"/>
      <c r="B64" s="152"/>
      <c r="C64" s="152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  <c r="Q64" s="153"/>
    </row>
    <row r="65" spans="1:17" s="5" customFormat="1" x14ac:dyDescent="0.25">
      <c r="A65" s="152"/>
      <c r="B65" s="152"/>
      <c r="C65" s="152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  <c r="Q65" s="153"/>
    </row>
    <row r="67" spans="1:17" x14ac:dyDescent="0.25">
      <c r="H67" s="151" t="s">
        <v>31</v>
      </c>
      <c r="I67" s="151"/>
      <c r="J67" s="151"/>
      <c r="K67" s="151"/>
    </row>
    <row r="68" spans="1:17" x14ac:dyDescent="0.25">
      <c r="A68" s="268" t="s">
        <v>14</v>
      </c>
      <c r="B68" s="282"/>
      <c r="C68" s="283"/>
      <c r="D68" s="266" t="s">
        <v>17</v>
      </c>
      <c r="E68" s="266" t="s">
        <v>18</v>
      </c>
      <c r="F68" s="264" t="s">
        <v>149</v>
      </c>
      <c r="G68" s="264" t="s">
        <v>150</v>
      </c>
      <c r="H68" s="264" t="s">
        <v>158</v>
      </c>
      <c r="I68" s="264" t="s">
        <v>151</v>
      </c>
      <c r="J68" s="264" t="s">
        <v>159</v>
      </c>
      <c r="K68" s="264" t="s">
        <v>160</v>
      </c>
      <c r="L68" s="264" t="s">
        <v>161</v>
      </c>
      <c r="M68" s="264" t="s">
        <v>157</v>
      </c>
      <c r="N68" s="264" t="s">
        <v>152</v>
      </c>
      <c r="O68" s="264" t="s">
        <v>153</v>
      </c>
      <c r="P68" s="264" t="s">
        <v>154</v>
      </c>
      <c r="Q68" s="264" t="s">
        <v>155</v>
      </c>
    </row>
    <row r="69" spans="1:17" x14ac:dyDescent="0.25">
      <c r="A69" s="272"/>
      <c r="B69" s="284"/>
      <c r="C69" s="285"/>
      <c r="D69" s="267"/>
      <c r="E69" s="267"/>
      <c r="F69" s="265"/>
      <c r="G69" s="265"/>
      <c r="H69" s="265"/>
      <c r="I69" s="265"/>
      <c r="J69" s="265"/>
      <c r="K69" s="265"/>
      <c r="L69" s="265"/>
      <c r="M69" s="265"/>
      <c r="N69" s="265"/>
      <c r="O69" s="265"/>
      <c r="P69" s="265"/>
      <c r="Q69" s="265"/>
    </row>
    <row r="70" spans="1:17" x14ac:dyDescent="0.25">
      <c r="A70" s="258"/>
      <c r="B70" s="259"/>
      <c r="C70" s="260"/>
      <c r="D70" s="13"/>
      <c r="E70" s="207">
        <f t="shared" ref="E70:E78" si="10">SUM(F70:Q70)</f>
        <v>0</v>
      </c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</row>
    <row r="71" spans="1:17" x14ac:dyDescent="0.25">
      <c r="A71" s="258"/>
      <c r="B71" s="259"/>
      <c r="C71" s="260"/>
      <c r="D71" s="13"/>
      <c r="E71" s="207">
        <f t="shared" si="10"/>
        <v>0</v>
      </c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</row>
    <row r="72" spans="1:17" x14ac:dyDescent="0.25">
      <c r="A72" s="258"/>
      <c r="B72" s="259"/>
      <c r="C72" s="260"/>
      <c r="D72" s="13"/>
      <c r="E72" s="207">
        <f t="shared" si="10"/>
        <v>0</v>
      </c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</row>
    <row r="73" spans="1:17" x14ac:dyDescent="0.25">
      <c r="A73" s="258"/>
      <c r="B73" s="259"/>
      <c r="C73" s="260"/>
      <c r="D73" s="13"/>
      <c r="E73" s="207">
        <f t="shared" si="10"/>
        <v>0</v>
      </c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</row>
    <row r="74" spans="1:17" x14ac:dyDescent="0.25">
      <c r="A74" s="258"/>
      <c r="B74" s="259"/>
      <c r="C74" s="260"/>
      <c r="D74" s="13"/>
      <c r="E74" s="207">
        <f t="shared" si="10"/>
        <v>0</v>
      </c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</row>
    <row r="75" spans="1:17" x14ac:dyDescent="0.25">
      <c r="A75" s="258"/>
      <c r="B75" s="259"/>
      <c r="C75" s="260"/>
      <c r="D75" s="13"/>
      <c r="E75" s="207">
        <f t="shared" si="10"/>
        <v>0</v>
      </c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</row>
    <row r="76" spans="1:17" x14ac:dyDescent="0.25">
      <c r="A76" s="258"/>
      <c r="B76" s="259"/>
      <c r="C76" s="260"/>
      <c r="D76" s="13"/>
      <c r="E76" s="207">
        <f t="shared" si="10"/>
        <v>0</v>
      </c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</row>
    <row r="77" spans="1:17" x14ac:dyDescent="0.25">
      <c r="A77" s="258"/>
      <c r="B77" s="259"/>
      <c r="C77" s="260"/>
      <c r="D77" s="13"/>
      <c r="E77" s="207">
        <f t="shared" si="10"/>
        <v>0</v>
      </c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</row>
    <row r="78" spans="1:17" x14ac:dyDescent="0.25">
      <c r="A78" s="258"/>
      <c r="B78" s="259"/>
      <c r="C78" s="260"/>
      <c r="D78" s="13"/>
      <c r="E78" s="207">
        <f t="shared" si="10"/>
        <v>0</v>
      </c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</row>
    <row r="79" spans="1:17" x14ac:dyDescent="0.25">
      <c r="A79" s="258"/>
      <c r="B79" s="259"/>
      <c r="C79" s="259"/>
      <c r="D79" s="259"/>
      <c r="E79" s="259"/>
      <c r="F79" s="259"/>
      <c r="G79" s="259"/>
      <c r="H79" s="259"/>
      <c r="I79" s="259"/>
      <c r="J79" s="259"/>
      <c r="K79" s="259"/>
      <c r="L79" s="259"/>
      <c r="M79" s="259"/>
      <c r="N79" s="259"/>
      <c r="O79" s="259"/>
      <c r="P79" s="259"/>
      <c r="Q79" s="259"/>
    </row>
    <row r="80" spans="1:17" s="5" customFormat="1" x14ac:dyDescent="0.25">
      <c r="A80" s="275" t="s">
        <v>28</v>
      </c>
      <c r="B80" s="276"/>
      <c r="C80" s="277"/>
      <c r="D80" s="143"/>
      <c r="E80" s="143">
        <f t="shared" ref="E80:Q80" si="11">SUM(E70:E79)</f>
        <v>0</v>
      </c>
      <c r="F80" s="143">
        <f t="shared" si="11"/>
        <v>0</v>
      </c>
      <c r="G80" s="143">
        <f t="shared" si="11"/>
        <v>0</v>
      </c>
      <c r="H80" s="143">
        <f t="shared" si="11"/>
        <v>0</v>
      </c>
      <c r="I80" s="143">
        <f t="shared" si="11"/>
        <v>0</v>
      </c>
      <c r="J80" s="143">
        <f t="shared" si="11"/>
        <v>0</v>
      </c>
      <c r="K80" s="143">
        <f t="shared" si="11"/>
        <v>0</v>
      </c>
      <c r="L80" s="143">
        <f t="shared" si="11"/>
        <v>0</v>
      </c>
      <c r="M80" s="143">
        <f t="shared" si="11"/>
        <v>0</v>
      </c>
      <c r="N80" s="143">
        <f t="shared" si="11"/>
        <v>0</v>
      </c>
      <c r="O80" s="143">
        <f t="shared" si="11"/>
        <v>0</v>
      </c>
      <c r="P80" s="143">
        <f t="shared" si="11"/>
        <v>0</v>
      </c>
      <c r="Q80" s="143">
        <f t="shared" si="11"/>
        <v>0</v>
      </c>
    </row>
  </sheetData>
  <mergeCells count="123">
    <mergeCell ref="G50:G51"/>
    <mergeCell ref="H50:H51"/>
    <mergeCell ref="N3:N4"/>
    <mergeCell ref="O3:O4"/>
    <mergeCell ref="P17:P18"/>
    <mergeCell ref="O32:O33"/>
    <mergeCell ref="A57:C57"/>
    <mergeCell ref="A58:C58"/>
    <mergeCell ref="A59:C59"/>
    <mergeCell ref="A60:C60"/>
    <mergeCell ref="A61:Q61"/>
    <mergeCell ref="O50:O51"/>
    <mergeCell ref="P50:P51"/>
    <mergeCell ref="Q50:Q51"/>
    <mergeCell ref="A52:C52"/>
    <mergeCell ref="A53:C53"/>
    <mergeCell ref="A54:C54"/>
    <mergeCell ref="I50:I51"/>
    <mergeCell ref="J50:J51"/>
    <mergeCell ref="K50:K51"/>
    <mergeCell ref="L50:L51"/>
    <mergeCell ref="M50:M51"/>
    <mergeCell ref="N50:N51"/>
    <mergeCell ref="A50:C51"/>
    <mergeCell ref="D50:D51"/>
    <mergeCell ref="E50:E51"/>
    <mergeCell ref="Q3:Q4"/>
    <mergeCell ref="F3:F4"/>
    <mergeCell ref="G3:G4"/>
    <mergeCell ref="H3:H4"/>
    <mergeCell ref="I3:I4"/>
    <mergeCell ref="L3:L4"/>
    <mergeCell ref="M3:M4"/>
    <mergeCell ref="A17:C18"/>
    <mergeCell ref="F17:F18"/>
    <mergeCell ref="G17:G18"/>
    <mergeCell ref="H17:H18"/>
    <mergeCell ref="I17:I18"/>
    <mergeCell ref="A6:C6"/>
    <mergeCell ref="A5:C5"/>
    <mergeCell ref="J3:J4"/>
    <mergeCell ref="P3:P4"/>
    <mergeCell ref="A3:C4"/>
    <mergeCell ref="A13:C13"/>
    <mergeCell ref="A8:C8"/>
    <mergeCell ref="K3:K4"/>
    <mergeCell ref="A9:C9"/>
    <mergeCell ref="A12:C12"/>
    <mergeCell ref="D3:D4"/>
    <mergeCell ref="E3:E4"/>
    <mergeCell ref="A19:C19"/>
    <mergeCell ref="Q17:Q18"/>
    <mergeCell ref="J17:J18"/>
    <mergeCell ref="K17:K18"/>
    <mergeCell ref="L17:L18"/>
    <mergeCell ref="M17:M18"/>
    <mergeCell ref="O17:O18"/>
    <mergeCell ref="N17:N18"/>
    <mergeCell ref="A21:C21"/>
    <mergeCell ref="D17:D18"/>
    <mergeCell ref="E17:E18"/>
    <mergeCell ref="A22:C22"/>
    <mergeCell ref="A23:C23"/>
    <mergeCell ref="A24:C24"/>
    <mergeCell ref="A26:C26"/>
    <mergeCell ref="A27:C27"/>
    <mergeCell ref="K32:K33"/>
    <mergeCell ref="L32:L33"/>
    <mergeCell ref="M32:M33"/>
    <mergeCell ref="N32:N33"/>
    <mergeCell ref="H32:H33"/>
    <mergeCell ref="I32:I33"/>
    <mergeCell ref="J32:J33"/>
    <mergeCell ref="D32:D33"/>
    <mergeCell ref="E32:E33"/>
    <mergeCell ref="F32:F33"/>
    <mergeCell ref="G32:G33"/>
    <mergeCell ref="A34:C34"/>
    <mergeCell ref="A35:C35"/>
    <mergeCell ref="A36:C36"/>
    <mergeCell ref="A37:C37"/>
    <mergeCell ref="N68:N69"/>
    <mergeCell ref="O68:O69"/>
    <mergeCell ref="D68:D69"/>
    <mergeCell ref="E68:E69"/>
    <mergeCell ref="A39:C39"/>
    <mergeCell ref="A40:C40"/>
    <mergeCell ref="A42:C42"/>
    <mergeCell ref="A43:Q43"/>
    <mergeCell ref="P68:P69"/>
    <mergeCell ref="Q68:Q69"/>
    <mergeCell ref="J68:J69"/>
    <mergeCell ref="K68:K69"/>
    <mergeCell ref="L68:L69"/>
    <mergeCell ref="M68:M69"/>
    <mergeCell ref="H68:H69"/>
    <mergeCell ref="I68:I69"/>
    <mergeCell ref="A62:C62"/>
    <mergeCell ref="F50:F51"/>
    <mergeCell ref="A79:Q79"/>
    <mergeCell ref="A80:C80"/>
    <mergeCell ref="A10:C10"/>
    <mergeCell ref="A25:C25"/>
    <mergeCell ref="A41:C41"/>
    <mergeCell ref="A77:C77"/>
    <mergeCell ref="A72:C72"/>
    <mergeCell ref="A73:C73"/>
    <mergeCell ref="A74:C74"/>
    <mergeCell ref="A75:C75"/>
    <mergeCell ref="A76:C76"/>
    <mergeCell ref="A78:C78"/>
    <mergeCell ref="A44:C44"/>
    <mergeCell ref="A68:C69"/>
    <mergeCell ref="F68:F69"/>
    <mergeCell ref="G68:G69"/>
    <mergeCell ref="A70:C70"/>
    <mergeCell ref="A71:C71"/>
    <mergeCell ref="A55:C55"/>
    <mergeCell ref="A56:C56"/>
    <mergeCell ref="A38:C38"/>
    <mergeCell ref="Q32:Q33"/>
    <mergeCell ref="P32:P33"/>
    <mergeCell ref="A32:C33"/>
  </mergeCells>
  <phoneticPr fontId="0" type="noConversion"/>
  <pageMargins left="0.70866141732283472" right="0.70866141732283472" top="0.74803149606299213" bottom="0.74803149606299213" header="0.31496062992125984" footer="0.31496062992125984"/>
  <pageSetup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04"/>
  <sheetViews>
    <sheetView zoomScale="80" zoomScaleNormal="80" workbookViewId="0">
      <pane ySplit="1" topLeftCell="A50" activePane="bottomLeft" state="frozen"/>
      <selection pane="bottomLeft" activeCell="G21" sqref="G21"/>
    </sheetView>
  </sheetViews>
  <sheetFormatPr defaultColWidth="11.42578125" defaultRowHeight="15" x14ac:dyDescent="0.25"/>
  <cols>
    <col min="1" max="1" width="33.7109375" customWidth="1"/>
    <col min="2" max="2" width="16.5703125" customWidth="1"/>
    <col min="3" max="3" width="11.28515625" hidden="1" customWidth="1"/>
    <col min="4" max="4" width="6.5703125" style="5" customWidth="1"/>
    <col min="5" max="5" width="6.7109375" style="5" customWidth="1"/>
    <col min="6" max="6" width="7.42578125" customWidth="1"/>
    <col min="7" max="7" width="6.7109375" customWidth="1"/>
    <col min="8" max="8" width="5.42578125" customWidth="1"/>
    <col min="9" max="9" width="10.28515625" customWidth="1"/>
    <col min="10" max="10" width="7.5703125" customWidth="1"/>
    <col min="11" max="11" width="6.140625" customWidth="1"/>
    <col min="12" max="13" width="5.7109375" customWidth="1"/>
    <col min="14" max="15" width="6.28515625" customWidth="1"/>
    <col min="16" max="16" width="5.7109375" customWidth="1"/>
    <col min="17" max="17" width="10.85546875" customWidth="1"/>
  </cols>
  <sheetData>
    <row r="2" spans="1:17" x14ac:dyDescent="0.25">
      <c r="A2" s="5" t="s">
        <v>19</v>
      </c>
      <c r="B2" s="5"/>
      <c r="C2" s="5"/>
      <c r="F2" s="5"/>
      <c r="G2" s="5" t="s">
        <v>48</v>
      </c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x14ac:dyDescent="0.25">
      <c r="A3" s="5"/>
      <c r="B3" s="5"/>
      <c r="C3" s="5"/>
      <c r="F3" s="5"/>
      <c r="G3" s="5"/>
      <c r="H3" s="5" t="s">
        <v>20</v>
      </c>
      <c r="I3" s="5"/>
      <c r="J3" s="5"/>
      <c r="K3" s="5"/>
      <c r="L3" s="5"/>
      <c r="M3" s="5"/>
      <c r="N3" s="5"/>
      <c r="O3" s="5"/>
      <c r="P3" s="5"/>
      <c r="Q3" s="5"/>
    </row>
    <row r="4" spans="1:17" x14ac:dyDescent="0.25">
      <c r="A4" s="273" t="s">
        <v>32</v>
      </c>
      <c r="B4" s="295"/>
      <c r="C4" s="296"/>
      <c r="D4" s="264" t="s">
        <v>17</v>
      </c>
      <c r="E4" s="264" t="s">
        <v>18</v>
      </c>
      <c r="F4" s="264" t="s">
        <v>149</v>
      </c>
      <c r="G4" s="264" t="s">
        <v>150</v>
      </c>
      <c r="H4" s="264" t="s">
        <v>158</v>
      </c>
      <c r="I4" s="264" t="s">
        <v>156</v>
      </c>
      <c r="J4" s="264" t="s">
        <v>159</v>
      </c>
      <c r="K4" s="264" t="s">
        <v>160</v>
      </c>
      <c r="L4" s="264" t="s">
        <v>161</v>
      </c>
      <c r="M4" s="264" t="s">
        <v>157</v>
      </c>
      <c r="N4" s="264" t="s">
        <v>152</v>
      </c>
      <c r="O4" s="264" t="s">
        <v>153</v>
      </c>
      <c r="P4" s="264" t="s">
        <v>154</v>
      </c>
      <c r="Q4" s="264" t="s">
        <v>155</v>
      </c>
    </row>
    <row r="5" spans="1:17" x14ac:dyDescent="0.25">
      <c r="A5" s="274"/>
      <c r="B5" s="297"/>
      <c r="C5" s="298"/>
      <c r="D5" s="265"/>
      <c r="E5" s="265"/>
      <c r="F5" s="265"/>
      <c r="G5" s="265"/>
      <c r="H5" s="265"/>
      <c r="I5" s="265"/>
      <c r="J5" s="265"/>
      <c r="K5" s="265"/>
      <c r="L5" s="265"/>
      <c r="M5" s="265"/>
      <c r="N5" s="265"/>
      <c r="O5" s="265"/>
      <c r="P5" s="265"/>
      <c r="Q5" s="265"/>
    </row>
    <row r="6" spans="1:17" x14ac:dyDescent="0.25">
      <c r="A6" s="258" t="s">
        <v>50</v>
      </c>
      <c r="B6" s="259"/>
      <c r="C6" s="260"/>
      <c r="D6" s="20"/>
      <c r="E6" s="20">
        <f>F6+G6+H6+I6+J6+K6+L6+M6+N6+O6+P6+Q6</f>
        <v>0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x14ac:dyDescent="0.25">
      <c r="A7" s="258" t="s">
        <v>55</v>
      </c>
      <c r="B7" s="259"/>
      <c r="C7" s="260"/>
      <c r="D7" s="20"/>
      <c r="E7" s="20">
        <f t="shared" ref="E7:E22" si="0">F7+G7+H7+I7+J7+K7+L7+M7+N7+O7+P7+Q7</f>
        <v>0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</row>
    <row r="8" spans="1:17" x14ac:dyDescent="0.25">
      <c r="A8" s="258" t="s">
        <v>85</v>
      </c>
      <c r="B8" s="259"/>
      <c r="C8" s="260"/>
      <c r="D8" s="20"/>
      <c r="E8" s="20">
        <f t="shared" si="0"/>
        <v>0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 t="s">
        <v>65</v>
      </c>
      <c r="B9" s="15"/>
      <c r="C9" s="16"/>
      <c r="D9" s="20"/>
      <c r="E9" s="20">
        <f t="shared" si="0"/>
        <v>0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  <row r="10" spans="1:17" x14ac:dyDescent="0.25">
      <c r="A10" s="258" t="s">
        <v>86</v>
      </c>
      <c r="B10" s="259"/>
      <c r="C10" s="260"/>
      <c r="D10" s="20"/>
      <c r="E10" s="20">
        <f t="shared" si="0"/>
        <v>0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1" spans="1:17" x14ac:dyDescent="0.25">
      <c r="A11" s="14" t="s">
        <v>90</v>
      </c>
      <c r="B11" s="15"/>
      <c r="C11" s="16"/>
      <c r="D11" s="20"/>
      <c r="E11" s="20">
        <f>N11</f>
        <v>0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</row>
    <row r="12" spans="1:17" x14ac:dyDescent="0.25">
      <c r="A12" s="14" t="s">
        <v>99</v>
      </c>
      <c r="B12" s="15"/>
      <c r="C12" s="16"/>
      <c r="D12" s="20"/>
      <c r="E12" s="20">
        <f>O12</f>
        <v>0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</row>
    <row r="13" spans="1:17" x14ac:dyDescent="0.25">
      <c r="A13" s="26" t="s">
        <v>106</v>
      </c>
      <c r="C13" s="16"/>
      <c r="D13" s="20"/>
      <c r="E13" s="20">
        <f t="shared" si="0"/>
        <v>0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</row>
    <row r="14" spans="1:17" x14ac:dyDescent="0.25">
      <c r="A14" s="14" t="s">
        <v>111</v>
      </c>
      <c r="B14" s="15"/>
      <c r="C14" s="16"/>
      <c r="D14" s="20"/>
      <c r="E14" s="20">
        <f t="shared" si="0"/>
        <v>0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</row>
    <row r="15" spans="1:17" x14ac:dyDescent="0.25">
      <c r="A15" s="97" t="s">
        <v>124</v>
      </c>
      <c r="B15" s="15"/>
      <c r="C15" s="16"/>
      <c r="D15" s="20"/>
      <c r="E15" s="20">
        <f t="shared" si="0"/>
        <v>0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</row>
    <row r="16" spans="1:17" x14ac:dyDescent="0.25">
      <c r="A16" s="122" t="s">
        <v>132</v>
      </c>
      <c r="B16" s="15"/>
      <c r="C16" s="16"/>
      <c r="D16" s="20"/>
      <c r="E16" s="20">
        <f t="shared" si="0"/>
        <v>0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</row>
    <row r="17" spans="1:19" x14ac:dyDescent="0.25">
      <c r="A17" s="133" t="s">
        <v>140</v>
      </c>
      <c r="B17" s="15"/>
      <c r="C17" s="16"/>
      <c r="D17" s="20"/>
      <c r="E17" s="20">
        <f t="shared" si="0"/>
        <v>200</v>
      </c>
      <c r="F17" s="13"/>
      <c r="G17" s="13">
        <v>200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</row>
    <row r="18" spans="1:19" x14ac:dyDescent="0.25">
      <c r="A18" s="135" t="s">
        <v>141</v>
      </c>
      <c r="B18" s="15"/>
      <c r="C18" s="16"/>
      <c r="D18" s="20"/>
      <c r="E18" s="20">
        <f t="shared" si="0"/>
        <v>0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</row>
    <row r="19" spans="1:19" x14ac:dyDescent="0.25">
      <c r="A19" s="237" t="s">
        <v>178</v>
      </c>
      <c r="B19" s="187"/>
      <c r="C19" s="188"/>
      <c r="D19" s="20"/>
      <c r="E19" s="20">
        <f>SUM(F19:Q19)</f>
        <v>0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</row>
    <row r="20" spans="1:19" x14ac:dyDescent="0.25">
      <c r="A20" s="238" t="s">
        <v>179</v>
      </c>
      <c r="B20" s="187"/>
      <c r="C20" s="188"/>
      <c r="D20" s="20"/>
      <c r="E20" s="20">
        <f>SUM(F20,G20,H20,I20,J20,K20,L20,M20,N20,O20,P20,Q20)</f>
        <v>0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</row>
    <row r="21" spans="1:19" x14ac:dyDescent="0.25">
      <c r="A21" s="239" t="s">
        <v>180</v>
      </c>
      <c r="B21" s="15"/>
      <c r="C21" s="16"/>
      <c r="D21" s="20"/>
      <c r="E21" s="20">
        <f t="shared" si="0"/>
        <v>0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</row>
    <row r="22" spans="1:19" x14ac:dyDescent="0.25">
      <c r="A22" s="258" t="s">
        <v>181</v>
      </c>
      <c r="B22" s="259"/>
      <c r="C22" s="260"/>
      <c r="D22" s="20"/>
      <c r="E22" s="20">
        <f t="shared" si="0"/>
        <v>0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</row>
    <row r="23" spans="1:19" x14ac:dyDescent="0.25">
      <c r="A23" s="258" t="s">
        <v>191</v>
      </c>
      <c r="B23" s="259"/>
      <c r="C23" s="260"/>
      <c r="D23" s="20"/>
      <c r="E23" s="20">
        <f>SUM(F23:Q23)</f>
        <v>0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</row>
    <row r="24" spans="1:19" x14ac:dyDescent="0.25">
      <c r="A24" s="253" t="s">
        <v>188</v>
      </c>
      <c r="B24" s="248"/>
      <c r="C24" s="247"/>
      <c r="D24" s="73"/>
      <c r="E24" s="73">
        <f>SUM(F6:F23)</f>
        <v>0</v>
      </c>
      <c r="F24" s="207">
        <f t="shared" ref="F24:Q24" si="1">SUM(F6:F23)</f>
        <v>0</v>
      </c>
      <c r="G24" s="207">
        <f t="shared" si="1"/>
        <v>200</v>
      </c>
      <c r="H24" s="207">
        <f t="shared" si="1"/>
        <v>0</v>
      </c>
      <c r="I24" s="207">
        <f t="shared" si="1"/>
        <v>0</v>
      </c>
      <c r="J24" s="207">
        <f t="shared" si="1"/>
        <v>0</v>
      </c>
      <c r="K24" s="207">
        <f t="shared" si="1"/>
        <v>0</v>
      </c>
      <c r="L24" s="207">
        <f t="shared" si="1"/>
        <v>0</v>
      </c>
      <c r="M24" s="207">
        <f t="shared" si="1"/>
        <v>0</v>
      </c>
      <c r="N24" s="207">
        <f t="shared" si="1"/>
        <v>0</v>
      </c>
      <c r="O24" s="207">
        <f t="shared" si="1"/>
        <v>0</v>
      </c>
      <c r="P24" s="207">
        <f t="shared" si="1"/>
        <v>0</v>
      </c>
      <c r="Q24" s="207">
        <f t="shared" si="1"/>
        <v>0</v>
      </c>
    </row>
    <row r="25" spans="1:19" s="5" customFormat="1" x14ac:dyDescent="0.25">
      <c r="A25" s="290" t="s">
        <v>186</v>
      </c>
      <c r="B25" s="303"/>
      <c r="C25" s="290"/>
      <c r="D25" s="143">
        <f>SUM(D6:D22)</f>
        <v>0</v>
      </c>
      <c r="E25" s="143">
        <f>SUM(F25:Q25)</f>
        <v>0</v>
      </c>
      <c r="F25" s="143">
        <f>SUM(F6:F23)</f>
        <v>0</v>
      </c>
      <c r="G25" s="143">
        <f>SUM(G6,G7,G8,G9,G10,G11,G12,G13,G14,G15,G16,G18,G19,G20,G21,G22,G23)</f>
        <v>0</v>
      </c>
      <c r="H25" s="143">
        <f>SUM(H6:H23)</f>
        <v>0</v>
      </c>
      <c r="I25" s="143">
        <f>SUM(I6:I23)</f>
        <v>0</v>
      </c>
      <c r="J25" s="143">
        <f t="shared" ref="J25:Q25" si="2">SUM(J6:J23)</f>
        <v>0</v>
      </c>
      <c r="K25" s="143">
        <f t="shared" si="2"/>
        <v>0</v>
      </c>
      <c r="L25" s="143">
        <f t="shared" si="2"/>
        <v>0</v>
      </c>
      <c r="M25" s="143">
        <f t="shared" si="2"/>
        <v>0</v>
      </c>
      <c r="N25" s="143">
        <f t="shared" si="2"/>
        <v>0</v>
      </c>
      <c r="O25" s="143">
        <f t="shared" si="2"/>
        <v>0</v>
      </c>
      <c r="P25" s="143">
        <f t="shared" si="2"/>
        <v>0</v>
      </c>
      <c r="Q25" s="143">
        <f t="shared" si="2"/>
        <v>0</v>
      </c>
    </row>
    <row r="26" spans="1:19" s="24" customFormat="1" x14ac:dyDescent="0.25">
      <c r="A26" s="190" t="s">
        <v>187</v>
      </c>
      <c r="B26" s="250"/>
      <c r="C26" s="251"/>
      <c r="D26" s="73"/>
      <c r="E26" s="73">
        <f>SUM(F26:Q26)</f>
        <v>200</v>
      </c>
      <c r="F26" s="73"/>
      <c r="G26" s="73">
        <f>SUM(G17)</f>
        <v>200</v>
      </c>
      <c r="H26" s="73"/>
      <c r="I26" s="73"/>
      <c r="J26" s="73"/>
      <c r="K26" s="73"/>
      <c r="L26" s="73"/>
      <c r="M26" s="73"/>
      <c r="N26" s="73"/>
      <c r="O26" s="73"/>
      <c r="P26" s="73"/>
      <c r="Q26" s="73"/>
    </row>
    <row r="27" spans="1:19" s="5" customFormat="1" x14ac:dyDescent="0.25">
      <c r="A27" s="25"/>
      <c r="B27" s="25"/>
      <c r="C27" s="25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</row>
    <row r="28" spans="1:19" s="5" customFormat="1" x14ac:dyDescent="0.25">
      <c r="A28" s="25"/>
      <c r="B28" s="25"/>
      <c r="C28" s="25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</row>
    <row r="29" spans="1:19" s="5" customFormat="1" x14ac:dyDescent="0.25">
      <c r="A29" s="25"/>
      <c r="B29" s="25"/>
      <c r="C29" s="25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S29" s="116" t="s">
        <v>195</v>
      </c>
    </row>
    <row r="30" spans="1:19" s="5" customFormat="1" x14ac:dyDescent="0.25">
      <c r="A30" s="25"/>
      <c r="B30" s="25"/>
      <c r="C30" s="25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</row>
    <row r="32" spans="1:19" x14ac:dyDescent="0.25">
      <c r="A32" s="5"/>
      <c r="B32" s="5"/>
      <c r="C32" s="5"/>
      <c r="F32" s="5"/>
      <c r="G32" s="5"/>
      <c r="H32" s="5" t="s">
        <v>30</v>
      </c>
      <c r="I32" s="5"/>
      <c r="J32" s="5"/>
      <c r="K32" s="5"/>
      <c r="L32" s="5"/>
      <c r="M32" s="5"/>
      <c r="N32" s="5"/>
      <c r="O32" s="5"/>
      <c r="P32" s="5"/>
      <c r="Q32" s="5"/>
    </row>
    <row r="33" spans="1:17" x14ac:dyDescent="0.25">
      <c r="A33" s="273" t="s">
        <v>32</v>
      </c>
      <c r="B33" s="295"/>
      <c r="C33" s="296"/>
      <c r="D33" s="264" t="s">
        <v>17</v>
      </c>
      <c r="E33" s="264" t="s">
        <v>18</v>
      </c>
      <c r="F33" s="264" t="s">
        <v>149</v>
      </c>
      <c r="G33" s="264" t="s">
        <v>150</v>
      </c>
      <c r="H33" s="264" t="s">
        <v>158</v>
      </c>
      <c r="I33" s="264" t="s">
        <v>151</v>
      </c>
      <c r="J33" s="264" t="s">
        <v>159</v>
      </c>
      <c r="K33" s="264" t="s">
        <v>160</v>
      </c>
      <c r="L33" s="264" t="s">
        <v>161</v>
      </c>
      <c r="M33" s="264" t="s">
        <v>157</v>
      </c>
      <c r="N33" s="264" t="s">
        <v>152</v>
      </c>
      <c r="O33" s="264" t="s">
        <v>153</v>
      </c>
      <c r="P33" s="264" t="s">
        <v>154</v>
      </c>
      <c r="Q33" s="264" t="s">
        <v>155</v>
      </c>
    </row>
    <row r="34" spans="1:17" x14ac:dyDescent="0.25">
      <c r="A34" s="274"/>
      <c r="B34" s="297"/>
      <c r="C34" s="298"/>
      <c r="D34" s="265"/>
      <c r="E34" s="265"/>
      <c r="F34" s="265"/>
      <c r="G34" s="265"/>
      <c r="H34" s="265"/>
      <c r="I34" s="265"/>
      <c r="J34" s="265"/>
      <c r="K34" s="265"/>
      <c r="L34" s="265"/>
      <c r="M34" s="265"/>
      <c r="N34" s="265"/>
      <c r="O34" s="265"/>
      <c r="P34" s="265"/>
      <c r="Q34" s="265"/>
    </row>
    <row r="35" spans="1:17" x14ac:dyDescent="0.25">
      <c r="A35" s="258" t="s">
        <v>55</v>
      </c>
      <c r="B35" s="259"/>
      <c r="C35" s="260"/>
      <c r="D35" s="20"/>
      <c r="E35" s="20">
        <f>F35+G35+H35+K35+L35+M35+N35+O35+P35+Q35</f>
        <v>0</v>
      </c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</row>
    <row r="36" spans="1:17" x14ac:dyDescent="0.25">
      <c r="A36" s="14" t="s">
        <v>63</v>
      </c>
      <c r="B36" s="15"/>
      <c r="C36" s="16"/>
      <c r="D36" s="20"/>
      <c r="E36" s="20">
        <f>I36</f>
        <v>0</v>
      </c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7" spans="1:17" x14ac:dyDescent="0.25">
      <c r="A37" s="14" t="s">
        <v>94</v>
      </c>
      <c r="B37" s="15"/>
      <c r="C37" s="16"/>
      <c r="D37" s="20"/>
      <c r="E37" s="20">
        <f t="shared" ref="E37:E45" si="3">F37+G37+H37+K37+L37+M37+N37+O37+P37+Q37</f>
        <v>0</v>
      </c>
      <c r="F37" s="13"/>
      <c r="G37" s="13"/>
      <c r="H37" s="13"/>
      <c r="I37" s="13"/>
      <c r="J37" s="13"/>
      <c r="K37" s="13"/>
      <c r="L37" s="13"/>
      <c r="M37" s="13"/>
      <c r="O37" s="13"/>
      <c r="P37" s="13"/>
      <c r="Q37" s="13"/>
    </row>
    <row r="38" spans="1:17" x14ac:dyDescent="0.25">
      <c r="A38" s="26" t="s">
        <v>106</v>
      </c>
      <c r="C38" s="16"/>
      <c r="D38" s="20"/>
      <c r="E38" s="73">
        <f>J38</f>
        <v>0</v>
      </c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</row>
    <row r="39" spans="1:17" x14ac:dyDescent="0.25">
      <c r="A39" s="258" t="s">
        <v>140</v>
      </c>
      <c r="B39" s="259"/>
      <c r="C39" s="260"/>
      <c r="D39" s="20"/>
      <c r="E39" s="20">
        <f t="shared" si="3"/>
        <v>0</v>
      </c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</row>
    <row r="40" spans="1:17" x14ac:dyDescent="0.25">
      <c r="A40" s="258" t="s">
        <v>164</v>
      </c>
      <c r="B40" s="259"/>
      <c r="C40" s="260"/>
      <c r="D40" s="20"/>
      <c r="E40" s="20">
        <f t="shared" si="3"/>
        <v>0</v>
      </c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</row>
    <row r="41" spans="1:17" x14ac:dyDescent="0.25">
      <c r="A41" s="237" t="s">
        <v>178</v>
      </c>
      <c r="B41" s="187"/>
      <c r="C41" s="188"/>
      <c r="D41" s="20"/>
      <c r="E41" s="20">
        <f>SUM(F41,G41,H41,I41,J41,K41,L41,M41,N41,O41,P41,Q41)</f>
        <v>0</v>
      </c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</row>
    <row r="42" spans="1:17" x14ac:dyDescent="0.25">
      <c r="A42" s="238" t="s">
        <v>179</v>
      </c>
      <c r="B42" s="187"/>
      <c r="C42" s="188"/>
      <c r="D42" s="20"/>
      <c r="E42" s="20">
        <f>SUM(F42,G42,H42,I42,J42,K42,L42,M42,N42,O42,P42,Q42)</f>
        <v>0</v>
      </c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</row>
    <row r="43" spans="1:17" x14ac:dyDescent="0.25">
      <c r="A43" s="239" t="s">
        <v>180</v>
      </c>
      <c r="B43" s="187"/>
      <c r="C43" s="188"/>
      <c r="D43" s="20"/>
      <c r="E43" s="20">
        <f>SUM(F43,G43,H43,I43,J43,K43,L43,M43,N43,O43,P43,Q43)</f>
        <v>0</v>
      </c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</row>
    <row r="44" spans="1:17" x14ac:dyDescent="0.25">
      <c r="A44" s="255" t="s">
        <v>193</v>
      </c>
      <c r="B44" s="256"/>
      <c r="C44" s="257"/>
      <c r="D44" s="20"/>
      <c r="E44" s="20">
        <f>SUM(F44:Q44)</f>
        <v>6</v>
      </c>
      <c r="F44" s="13">
        <v>6</v>
      </c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</row>
    <row r="45" spans="1:17" x14ac:dyDescent="0.25">
      <c r="A45" s="258" t="s">
        <v>191</v>
      </c>
      <c r="B45" s="259"/>
      <c r="C45" s="260"/>
      <c r="D45" s="20"/>
      <c r="E45" s="20">
        <f t="shared" si="3"/>
        <v>0</v>
      </c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</row>
    <row r="46" spans="1:17" s="21" customFormat="1" x14ac:dyDescent="0.25">
      <c r="A46" s="290" t="s">
        <v>28</v>
      </c>
      <c r="B46" s="290"/>
      <c r="C46" s="290"/>
      <c r="D46" s="143">
        <f>SUM(D35:D45)</f>
        <v>0</v>
      </c>
      <c r="E46" s="143">
        <f>SUM(E35:E45)</f>
        <v>6</v>
      </c>
      <c r="F46" s="143">
        <f t="shared" ref="F46:Q46" si="4">SUM(F35:F45)</f>
        <v>6</v>
      </c>
      <c r="G46" s="143">
        <f t="shared" si="4"/>
        <v>0</v>
      </c>
      <c r="H46" s="143">
        <f t="shared" si="4"/>
        <v>0</v>
      </c>
      <c r="I46" s="143">
        <f t="shared" si="4"/>
        <v>0</v>
      </c>
      <c r="J46" s="143">
        <f t="shared" si="4"/>
        <v>0</v>
      </c>
      <c r="K46" s="143">
        <f t="shared" si="4"/>
        <v>0</v>
      </c>
      <c r="L46" s="143">
        <f t="shared" si="4"/>
        <v>0</v>
      </c>
      <c r="M46" s="143">
        <f t="shared" si="4"/>
        <v>0</v>
      </c>
      <c r="N46" s="143">
        <f t="shared" si="4"/>
        <v>0</v>
      </c>
      <c r="O46" s="143">
        <f t="shared" si="4"/>
        <v>0</v>
      </c>
      <c r="P46" s="143">
        <f t="shared" si="4"/>
        <v>0</v>
      </c>
      <c r="Q46" s="143">
        <f t="shared" si="4"/>
        <v>0</v>
      </c>
    </row>
    <row r="47" spans="1:17" x14ac:dyDescent="0.25">
      <c r="A47" s="17"/>
      <c r="B47" s="17"/>
      <c r="C47" s="17"/>
      <c r="D47" s="24"/>
      <c r="E47" s="24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</row>
    <row r="48" spans="1:17" x14ac:dyDescent="0.25">
      <c r="A48" s="17"/>
      <c r="B48" s="17"/>
      <c r="C48" s="17"/>
      <c r="D48" s="24"/>
      <c r="E48" s="24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</row>
    <row r="49" spans="1:17" x14ac:dyDescent="0.25">
      <c r="A49" s="17"/>
      <c r="B49" s="17"/>
      <c r="C49" s="17"/>
      <c r="D49" s="24"/>
      <c r="E49" s="24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</row>
    <row r="51" spans="1:17" x14ac:dyDescent="0.25">
      <c r="A51" s="5"/>
      <c r="B51" s="5"/>
      <c r="C51" s="5"/>
      <c r="F51" s="5"/>
      <c r="G51" s="5"/>
      <c r="H51" s="116" t="s">
        <v>147</v>
      </c>
      <c r="I51" s="5"/>
      <c r="J51" s="5"/>
      <c r="K51" s="5"/>
      <c r="L51" s="5"/>
      <c r="M51" s="5"/>
      <c r="N51" s="5"/>
      <c r="O51" s="5"/>
      <c r="P51" s="5"/>
      <c r="Q51" s="5"/>
    </row>
    <row r="52" spans="1:17" x14ac:dyDescent="0.25">
      <c r="A52" s="273" t="s">
        <v>32</v>
      </c>
      <c r="B52" s="295"/>
      <c r="C52" s="296"/>
      <c r="D52" s="264" t="s">
        <v>17</v>
      </c>
      <c r="E52" s="264" t="s">
        <v>18</v>
      </c>
      <c r="F52" s="264" t="s">
        <v>149</v>
      </c>
      <c r="G52" s="264" t="s">
        <v>150</v>
      </c>
      <c r="H52" s="264" t="s">
        <v>158</v>
      </c>
      <c r="I52" s="264" t="s">
        <v>151</v>
      </c>
      <c r="J52" s="264" t="s">
        <v>159</v>
      </c>
      <c r="K52" s="264" t="s">
        <v>160</v>
      </c>
      <c r="L52" s="264" t="s">
        <v>161</v>
      </c>
      <c r="M52" s="264" t="s">
        <v>157</v>
      </c>
      <c r="N52" s="264" t="s">
        <v>152</v>
      </c>
      <c r="O52" s="264" t="s">
        <v>153</v>
      </c>
      <c r="P52" s="264" t="s">
        <v>154</v>
      </c>
      <c r="Q52" s="264" t="s">
        <v>155</v>
      </c>
    </row>
    <row r="53" spans="1:17" x14ac:dyDescent="0.25">
      <c r="A53" s="274"/>
      <c r="B53" s="297"/>
      <c r="C53" s="298"/>
      <c r="D53" s="265"/>
      <c r="E53" s="265"/>
      <c r="F53" s="265"/>
      <c r="G53" s="265"/>
      <c r="H53" s="265"/>
      <c r="I53" s="265"/>
      <c r="J53" s="265"/>
      <c r="K53" s="265"/>
      <c r="L53" s="265"/>
      <c r="M53" s="265"/>
      <c r="N53" s="265"/>
      <c r="O53" s="265"/>
      <c r="P53" s="265"/>
      <c r="Q53" s="265"/>
    </row>
    <row r="54" spans="1:17" x14ac:dyDescent="0.25">
      <c r="A54" s="258" t="s">
        <v>55</v>
      </c>
      <c r="B54" s="259"/>
      <c r="C54" s="260"/>
      <c r="D54" s="20"/>
      <c r="E54" s="20">
        <f>F54+G54+H54+I54+J54+K54+L54+M54+N54+O54+P54+Q54</f>
        <v>0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</row>
    <row r="55" spans="1:17" x14ac:dyDescent="0.25">
      <c r="A55" s="258" t="s">
        <v>63</v>
      </c>
      <c r="B55" s="259"/>
      <c r="C55" s="260"/>
      <c r="D55" s="20"/>
      <c r="E55" s="20">
        <f>I55</f>
        <v>0</v>
      </c>
      <c r="F55" s="13"/>
      <c r="G55" s="13"/>
      <c r="H55" s="13"/>
      <c r="I55" s="13"/>
      <c r="J55" s="20"/>
      <c r="K55" s="20"/>
      <c r="L55" s="20"/>
      <c r="M55" s="20"/>
      <c r="N55" s="20"/>
      <c r="O55" s="20"/>
      <c r="P55" s="20"/>
      <c r="Q55" s="20"/>
    </row>
    <row r="56" spans="1:17" x14ac:dyDescent="0.25">
      <c r="A56" s="14" t="s">
        <v>90</v>
      </c>
      <c r="B56" s="15"/>
      <c r="C56" s="16"/>
      <c r="D56" s="20"/>
      <c r="E56" s="20">
        <f>N56</f>
        <v>0</v>
      </c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</row>
    <row r="57" spans="1:17" x14ac:dyDescent="0.25">
      <c r="A57" s="112" t="s">
        <v>106</v>
      </c>
      <c r="B57" s="59"/>
      <c r="C57" s="16"/>
      <c r="D57" s="20"/>
      <c r="E57" s="20">
        <f>F57+G57+H57+K57+L57+M57+N57+O57+P57+Q57</f>
        <v>0</v>
      </c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</row>
    <row r="58" spans="1:17" x14ac:dyDescent="0.25">
      <c r="A58" s="258" t="s">
        <v>85</v>
      </c>
      <c r="B58" s="259"/>
      <c r="C58" s="260"/>
      <c r="D58" s="20"/>
      <c r="E58" s="20">
        <f>I58+J58</f>
        <v>0</v>
      </c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</row>
    <row r="59" spans="1:17" x14ac:dyDescent="0.25">
      <c r="A59" s="122" t="s">
        <v>132</v>
      </c>
      <c r="B59" s="123"/>
      <c r="C59" s="124"/>
      <c r="D59" s="20"/>
      <c r="E59" s="20">
        <f>K59</f>
        <v>0</v>
      </c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</row>
    <row r="60" spans="1:17" x14ac:dyDescent="0.25">
      <c r="A60" s="133" t="s">
        <v>140</v>
      </c>
      <c r="B60" s="189"/>
      <c r="C60" s="134"/>
      <c r="D60" s="20"/>
      <c r="E60" s="20">
        <f>SUM(F60:Q60)</f>
        <v>0</v>
      </c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</row>
    <row r="61" spans="1:17" x14ac:dyDescent="0.25">
      <c r="A61" s="186" t="s">
        <v>164</v>
      </c>
      <c r="B61" s="187"/>
      <c r="C61" s="188"/>
      <c r="D61" s="20"/>
      <c r="E61" s="20">
        <f>SUM(F61,G61,H61,I61,J61,K61,L61,M61,N61,O61,P61,Q61)</f>
        <v>0</v>
      </c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</row>
    <row r="62" spans="1:17" x14ac:dyDescent="0.25">
      <c r="A62" s="237" t="s">
        <v>178</v>
      </c>
      <c r="B62" s="187"/>
      <c r="C62" s="188"/>
      <c r="D62" s="20"/>
      <c r="E62" s="20">
        <f>SUM(F62,G62,H62,I62,J62,K62,L62,M62,N62,O62,P62,Q62)</f>
        <v>0</v>
      </c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</row>
    <row r="63" spans="1:17" x14ac:dyDescent="0.25">
      <c r="A63" s="238" t="s">
        <v>179</v>
      </c>
      <c r="B63" s="187"/>
      <c r="C63" s="188"/>
      <c r="D63" s="20"/>
      <c r="E63" s="20">
        <f>SUM(F63,G63,H63,I63,J63,K63,L63,M63,N63,O63,P63,Q63)</f>
        <v>0</v>
      </c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</row>
    <row r="64" spans="1:17" x14ac:dyDescent="0.25">
      <c r="A64" s="193" t="s">
        <v>180</v>
      </c>
      <c r="B64" s="187"/>
      <c r="C64" s="188"/>
      <c r="D64" s="20"/>
      <c r="E64" s="20">
        <f>SUM(F64,G64,H64,I64,J64,K64,L64,M64,N64,O64,P64,Q64)</f>
        <v>0</v>
      </c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</row>
    <row r="65" spans="1:17" x14ac:dyDescent="0.25">
      <c r="A65" s="193" t="s">
        <v>181</v>
      </c>
      <c r="B65" s="66"/>
      <c r="C65" s="240"/>
      <c r="D65" s="20"/>
      <c r="E65" s="20">
        <f>SUM(F65,G65,H65,I65,J65,K65,L65,M65,N65,O65,P65,Q65)</f>
        <v>8</v>
      </c>
      <c r="F65" s="13">
        <v>8</v>
      </c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</row>
    <row r="66" spans="1:17" x14ac:dyDescent="0.25">
      <c r="A66" s="258" t="s">
        <v>191</v>
      </c>
      <c r="B66" s="259"/>
      <c r="C66" s="260"/>
      <c r="D66" s="20"/>
      <c r="E66" s="20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</row>
    <row r="67" spans="1:17" ht="15.75" thickBot="1" x14ac:dyDescent="0.3">
      <c r="A67" s="299" t="s">
        <v>28</v>
      </c>
      <c r="B67" s="302"/>
      <c r="C67" s="301"/>
      <c r="D67" s="19"/>
      <c r="E67" s="143">
        <f>SUM(E54:E59)</f>
        <v>0</v>
      </c>
      <c r="F67" s="143">
        <f t="shared" ref="F67:Q67" si="5">SUM(F54:F66)</f>
        <v>8</v>
      </c>
      <c r="G67" s="143">
        <f t="shared" si="5"/>
        <v>0</v>
      </c>
      <c r="H67" s="143">
        <f t="shared" si="5"/>
        <v>0</v>
      </c>
      <c r="I67" s="143">
        <f t="shared" si="5"/>
        <v>0</v>
      </c>
      <c r="J67" s="143">
        <f t="shared" si="5"/>
        <v>0</v>
      </c>
      <c r="K67" s="143">
        <f t="shared" si="5"/>
        <v>0</v>
      </c>
      <c r="L67" s="143">
        <f t="shared" si="5"/>
        <v>0</v>
      </c>
      <c r="M67" s="143">
        <f t="shared" si="5"/>
        <v>0</v>
      </c>
      <c r="N67" s="143">
        <f t="shared" si="5"/>
        <v>0</v>
      </c>
      <c r="O67" s="143">
        <f t="shared" si="5"/>
        <v>0</v>
      </c>
      <c r="P67" s="143">
        <f t="shared" si="5"/>
        <v>0</v>
      </c>
      <c r="Q67" s="143">
        <f t="shared" si="5"/>
        <v>0</v>
      </c>
    </row>
    <row r="68" spans="1:17" ht="15.75" thickBot="1" x14ac:dyDescent="0.3">
      <c r="A68" s="172" t="s">
        <v>162</v>
      </c>
      <c r="B68" s="168"/>
      <c r="C68" s="169"/>
      <c r="D68" s="163"/>
      <c r="E68" s="163">
        <f>SUM(F68,G68,H68,I68,J68,K68,L68,M68,N68,O68,P68,Q68)</f>
        <v>272</v>
      </c>
      <c r="F68" s="170">
        <f t="shared" ref="F68:Q68" si="6">SUM(F54:F66)*34</f>
        <v>272</v>
      </c>
      <c r="G68" s="170">
        <f t="shared" si="6"/>
        <v>0</v>
      </c>
      <c r="H68" s="170">
        <f t="shared" si="6"/>
        <v>0</v>
      </c>
      <c r="I68" s="170">
        <f t="shared" si="6"/>
        <v>0</v>
      </c>
      <c r="J68" s="170">
        <f t="shared" si="6"/>
        <v>0</v>
      </c>
      <c r="K68" s="170">
        <f t="shared" si="6"/>
        <v>0</v>
      </c>
      <c r="L68" s="170">
        <f t="shared" si="6"/>
        <v>0</v>
      </c>
      <c r="M68" s="170">
        <f t="shared" si="6"/>
        <v>0</v>
      </c>
      <c r="N68" s="170">
        <f t="shared" si="6"/>
        <v>0</v>
      </c>
      <c r="O68" s="170">
        <f t="shared" si="6"/>
        <v>0</v>
      </c>
      <c r="P68" s="170">
        <f t="shared" si="6"/>
        <v>0</v>
      </c>
      <c r="Q68" s="171">
        <f t="shared" si="6"/>
        <v>0</v>
      </c>
    </row>
    <row r="69" spans="1:17" x14ac:dyDescent="0.25">
      <c r="A69" s="173"/>
      <c r="B69" s="173"/>
      <c r="C69" s="173"/>
      <c r="D69" s="174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</row>
    <row r="70" spans="1:17" x14ac:dyDescent="0.25">
      <c r="A70" s="173"/>
      <c r="B70" s="173"/>
      <c r="C70" s="173"/>
      <c r="D70" s="174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153"/>
      <c r="Q70" s="153"/>
    </row>
    <row r="71" spans="1:17" x14ac:dyDescent="0.25">
      <c r="A71" s="173"/>
      <c r="B71" s="173"/>
      <c r="C71" s="173"/>
      <c r="D71" s="174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  <c r="Q71" s="153"/>
    </row>
    <row r="72" spans="1:17" x14ac:dyDescent="0.25">
      <c r="A72" s="173"/>
      <c r="B72" s="173"/>
      <c r="C72" s="173"/>
      <c r="D72" s="174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</row>
    <row r="74" spans="1:17" x14ac:dyDescent="0.25">
      <c r="A74" s="5"/>
      <c r="B74" s="5"/>
      <c r="C74" s="5"/>
      <c r="F74" s="5"/>
      <c r="G74" s="5"/>
      <c r="H74" s="116" t="s">
        <v>146</v>
      </c>
      <c r="I74" s="5"/>
      <c r="J74" s="5"/>
      <c r="K74" s="5"/>
      <c r="L74" s="5"/>
      <c r="M74" s="5"/>
      <c r="N74" s="5"/>
      <c r="O74" s="5"/>
      <c r="P74" s="5"/>
      <c r="Q74" s="5"/>
    </row>
    <row r="75" spans="1:17" x14ac:dyDescent="0.25">
      <c r="A75" s="273" t="s">
        <v>32</v>
      </c>
      <c r="B75" s="295"/>
      <c r="C75" s="296"/>
      <c r="D75" s="264" t="s">
        <v>17</v>
      </c>
      <c r="E75" s="264" t="s">
        <v>18</v>
      </c>
      <c r="F75" s="264" t="s">
        <v>149</v>
      </c>
      <c r="G75" s="264" t="s">
        <v>150</v>
      </c>
      <c r="H75" s="264" t="s">
        <v>158</v>
      </c>
      <c r="I75" s="264" t="s">
        <v>151</v>
      </c>
      <c r="J75" s="264" t="s">
        <v>159</v>
      </c>
      <c r="K75" s="264" t="s">
        <v>160</v>
      </c>
      <c r="L75" s="264" t="s">
        <v>161</v>
      </c>
      <c r="M75" s="264" t="s">
        <v>157</v>
      </c>
      <c r="N75" s="264" t="s">
        <v>152</v>
      </c>
      <c r="O75" s="264" t="s">
        <v>153</v>
      </c>
      <c r="P75" s="264" t="s">
        <v>154</v>
      </c>
      <c r="Q75" s="264" t="s">
        <v>155</v>
      </c>
    </row>
    <row r="76" spans="1:17" x14ac:dyDescent="0.25">
      <c r="A76" s="274"/>
      <c r="B76" s="297"/>
      <c r="C76" s="298"/>
      <c r="D76" s="265"/>
      <c r="E76" s="265"/>
      <c r="F76" s="265"/>
      <c r="G76" s="265"/>
      <c r="H76" s="265"/>
      <c r="I76" s="265"/>
      <c r="J76" s="265"/>
      <c r="K76" s="265"/>
      <c r="L76" s="265"/>
      <c r="M76" s="265"/>
      <c r="N76" s="265"/>
      <c r="O76" s="265"/>
      <c r="P76" s="265"/>
      <c r="Q76" s="265"/>
    </row>
    <row r="77" spans="1:17" x14ac:dyDescent="0.25">
      <c r="A77" s="258" t="s">
        <v>55</v>
      </c>
      <c r="B77" s="259"/>
      <c r="C77" s="260"/>
      <c r="D77" s="20"/>
      <c r="E77" s="20">
        <f>F77+G77+H77+I77+J77+K77+L77+M77+N77+O77+P77+Q77</f>
        <v>0</v>
      </c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</row>
    <row r="78" spans="1:17" x14ac:dyDescent="0.25">
      <c r="A78" s="258" t="s">
        <v>63</v>
      </c>
      <c r="B78" s="259"/>
      <c r="C78" s="260"/>
      <c r="D78" s="20"/>
      <c r="E78" s="20">
        <f>SUM(F78,G78,H78,I78,J78,L78,K78,M78,N78,O78,P78,Q78)</f>
        <v>0</v>
      </c>
      <c r="F78" s="13"/>
      <c r="G78" s="13"/>
      <c r="H78" s="13"/>
      <c r="I78" s="13"/>
      <c r="J78" s="20"/>
      <c r="K78" s="20"/>
      <c r="L78" s="20"/>
      <c r="M78" s="20"/>
      <c r="N78" s="20"/>
      <c r="O78" s="20"/>
      <c r="P78" s="20"/>
      <c r="Q78" s="20"/>
    </row>
    <row r="79" spans="1:17" x14ac:dyDescent="0.25">
      <c r="A79" s="136" t="s">
        <v>90</v>
      </c>
      <c r="B79" s="137"/>
      <c r="C79" s="138"/>
      <c r="D79" s="20"/>
      <c r="E79" s="20">
        <f>SUM(F79,G79,H79,I79,J79,K79,L79,M79,N79,O79,P79,Q79)</f>
        <v>0</v>
      </c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</row>
    <row r="80" spans="1:17" x14ac:dyDescent="0.25">
      <c r="A80" s="112" t="s">
        <v>106</v>
      </c>
      <c r="B80" s="59"/>
      <c r="C80" s="138"/>
      <c r="D80" s="20"/>
      <c r="E80" s="20">
        <f>F80+G80+H80+K80+L80+M80+N80+O80+P80+Q80</f>
        <v>0</v>
      </c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</row>
    <row r="81" spans="1:17" x14ac:dyDescent="0.25">
      <c r="A81" s="258" t="s">
        <v>85</v>
      </c>
      <c r="B81" s="259"/>
      <c r="C81" s="260"/>
      <c r="D81" s="20"/>
      <c r="E81" s="20">
        <f>SUM(F81,G81,H81,I81,J81,K81,L81,M81,N81,O81,P81,Q81)</f>
        <v>0</v>
      </c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</row>
    <row r="82" spans="1:17" x14ac:dyDescent="0.25">
      <c r="A82" s="136" t="s">
        <v>132</v>
      </c>
      <c r="B82" s="137"/>
      <c r="C82" s="138"/>
      <c r="D82" s="20"/>
      <c r="E82" s="20">
        <f>SUM(F82,G82,H82,I82,J82,K82,L82,M82,N82,O82,P82,Q82)</f>
        <v>0</v>
      </c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</row>
    <row r="83" spans="1:17" x14ac:dyDescent="0.25">
      <c r="A83" s="136" t="s">
        <v>140</v>
      </c>
      <c r="B83" s="137"/>
      <c r="C83" s="138"/>
      <c r="D83" s="20"/>
      <c r="E83" s="20">
        <f>SUM(F83:Q83)</f>
        <v>0</v>
      </c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</row>
    <row r="84" spans="1:17" x14ac:dyDescent="0.25">
      <c r="A84" s="186" t="s">
        <v>164</v>
      </c>
      <c r="B84" s="187"/>
      <c r="C84" s="188"/>
      <c r="D84" s="20"/>
      <c r="E84" s="20">
        <f>SUM(F84,G84,H84,I84,J84,K84,L84,M84,N84,O84,P84,Q84)</f>
        <v>0</v>
      </c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</row>
    <row r="85" spans="1:17" x14ac:dyDescent="0.25">
      <c r="A85" s="237" t="s">
        <v>178</v>
      </c>
      <c r="B85" s="187"/>
      <c r="C85" s="188"/>
      <c r="D85" s="20"/>
      <c r="E85" s="20">
        <f>SUM(F85,G85,H85,I85,J85,K85,L85,M85,N85,O85,P85,Q85)</f>
        <v>0</v>
      </c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</row>
    <row r="86" spans="1:17" x14ac:dyDescent="0.25">
      <c r="A86" s="254" t="s">
        <v>189</v>
      </c>
      <c r="B86" s="187"/>
      <c r="C86" s="188"/>
      <c r="D86" s="20"/>
      <c r="E86" s="20">
        <f>SUM(F86,G86,H86,I86,J86,K86,L86,M86,N86,O86,P86,Q86)</f>
        <v>0</v>
      </c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</row>
    <row r="87" spans="1:17" ht="15.75" thickBot="1" x14ac:dyDescent="0.3">
      <c r="A87" s="299" t="s">
        <v>28</v>
      </c>
      <c r="B87" s="300"/>
      <c r="C87" s="301"/>
      <c r="D87" s="19"/>
      <c r="E87" s="143">
        <f>SUM(F87,G87,H87,I87,J87,K87,L87,M87,N87,O87,P87,Q87)</f>
        <v>0</v>
      </c>
      <c r="F87" s="143">
        <f t="shared" ref="F87:Q87" si="7">SUM(F77:F86)</f>
        <v>0</v>
      </c>
      <c r="G87" s="143">
        <f t="shared" si="7"/>
        <v>0</v>
      </c>
      <c r="H87" s="143">
        <f t="shared" si="7"/>
        <v>0</v>
      </c>
      <c r="I87" s="143">
        <f t="shared" si="7"/>
        <v>0</v>
      </c>
      <c r="J87" s="143">
        <f t="shared" si="7"/>
        <v>0</v>
      </c>
      <c r="K87" s="143">
        <f t="shared" si="7"/>
        <v>0</v>
      </c>
      <c r="L87" s="143">
        <f t="shared" si="7"/>
        <v>0</v>
      </c>
      <c r="M87" s="143">
        <f t="shared" si="7"/>
        <v>0</v>
      </c>
      <c r="N87" s="143">
        <f t="shared" si="7"/>
        <v>0</v>
      </c>
      <c r="O87" s="143">
        <f t="shared" si="7"/>
        <v>0</v>
      </c>
      <c r="P87" s="143">
        <f t="shared" si="7"/>
        <v>0</v>
      </c>
      <c r="Q87" s="143">
        <f t="shared" si="7"/>
        <v>0</v>
      </c>
    </row>
    <row r="88" spans="1:17" ht="15.75" thickBot="1" x14ac:dyDescent="0.3">
      <c r="A88" s="172" t="s">
        <v>162</v>
      </c>
      <c r="B88" s="168"/>
      <c r="C88" s="169"/>
      <c r="D88" s="163"/>
      <c r="E88" s="163">
        <f>SUM(F88:Q88)</f>
        <v>0</v>
      </c>
      <c r="F88" s="170">
        <f t="shared" ref="F88:Q88" si="8">SUM(F77:F86)*50</f>
        <v>0</v>
      </c>
      <c r="G88" s="170">
        <f t="shared" si="8"/>
        <v>0</v>
      </c>
      <c r="H88" s="170">
        <f t="shared" si="8"/>
        <v>0</v>
      </c>
      <c r="I88" s="170">
        <f t="shared" si="8"/>
        <v>0</v>
      </c>
      <c r="J88" s="170">
        <f t="shared" si="8"/>
        <v>0</v>
      </c>
      <c r="K88" s="170">
        <f t="shared" si="8"/>
        <v>0</v>
      </c>
      <c r="L88" s="170">
        <f t="shared" si="8"/>
        <v>0</v>
      </c>
      <c r="M88" s="170">
        <f t="shared" si="8"/>
        <v>0</v>
      </c>
      <c r="N88" s="170">
        <f t="shared" si="8"/>
        <v>0</v>
      </c>
      <c r="O88" s="170">
        <f t="shared" si="8"/>
        <v>0</v>
      </c>
      <c r="P88" s="170">
        <f t="shared" si="8"/>
        <v>0</v>
      </c>
      <c r="Q88" s="171">
        <f t="shared" si="8"/>
        <v>0</v>
      </c>
    </row>
    <row r="89" spans="1:17" x14ac:dyDescent="0.25">
      <c r="A89" s="173"/>
      <c r="B89" s="173"/>
      <c r="C89" s="173"/>
      <c r="D89" s="174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53"/>
      <c r="P89" s="153"/>
      <c r="Q89" s="153"/>
    </row>
    <row r="90" spans="1:17" x14ac:dyDescent="0.25">
      <c r="A90" s="173"/>
      <c r="B90" s="173"/>
      <c r="C90" s="173"/>
      <c r="D90" s="174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53"/>
      <c r="P90" s="153"/>
      <c r="Q90" s="153"/>
    </row>
    <row r="91" spans="1:17" x14ac:dyDescent="0.25">
      <c r="A91" s="173"/>
      <c r="B91" s="173"/>
      <c r="C91" s="173"/>
      <c r="D91" s="174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3"/>
      <c r="P91" s="153"/>
      <c r="Q91" s="153"/>
    </row>
    <row r="93" spans="1:17" x14ac:dyDescent="0.25">
      <c r="H93" s="5" t="s">
        <v>31</v>
      </c>
      <c r="I93" s="5"/>
      <c r="J93" s="5"/>
    </row>
    <row r="94" spans="1:17" x14ac:dyDescent="0.25">
      <c r="A94" s="273" t="s">
        <v>32</v>
      </c>
      <c r="B94" s="295"/>
      <c r="C94" s="296"/>
      <c r="D94" s="264" t="s">
        <v>17</v>
      </c>
      <c r="E94" s="264" t="s">
        <v>18</v>
      </c>
      <c r="F94" s="264" t="s">
        <v>149</v>
      </c>
      <c r="G94" s="264" t="s">
        <v>150</v>
      </c>
      <c r="H94" s="264" t="s">
        <v>158</v>
      </c>
      <c r="I94" s="264" t="s">
        <v>151</v>
      </c>
      <c r="J94" s="264" t="s">
        <v>159</v>
      </c>
      <c r="K94" s="264" t="s">
        <v>160</v>
      </c>
      <c r="L94" s="264" t="s">
        <v>161</v>
      </c>
      <c r="M94" s="264" t="s">
        <v>157</v>
      </c>
      <c r="N94" s="264" t="s">
        <v>152</v>
      </c>
      <c r="O94" s="264" t="s">
        <v>153</v>
      </c>
      <c r="P94" s="264" t="s">
        <v>154</v>
      </c>
      <c r="Q94" s="264" t="s">
        <v>155</v>
      </c>
    </row>
    <row r="95" spans="1:17" x14ac:dyDescent="0.25">
      <c r="A95" s="274"/>
      <c r="B95" s="297"/>
      <c r="C95" s="298"/>
      <c r="D95" s="265"/>
      <c r="E95" s="265"/>
      <c r="F95" s="265"/>
      <c r="G95" s="265"/>
      <c r="H95" s="265"/>
      <c r="I95" s="265"/>
      <c r="J95" s="265"/>
      <c r="K95" s="265"/>
      <c r="L95" s="265"/>
      <c r="M95" s="265"/>
      <c r="N95" s="265"/>
      <c r="O95" s="265"/>
      <c r="P95" s="265"/>
      <c r="Q95" s="265"/>
    </row>
    <row r="96" spans="1:17" x14ac:dyDescent="0.25">
      <c r="A96" s="258" t="s">
        <v>55</v>
      </c>
      <c r="B96" s="259"/>
      <c r="C96" s="260"/>
      <c r="D96" s="20"/>
      <c r="E96" s="20">
        <f>F96+G96+H96+I96+J96+K96+L96+M96+N96+O96+P96+Q96</f>
        <v>0</v>
      </c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</row>
    <row r="97" spans="1:17" x14ac:dyDescent="0.25">
      <c r="A97" s="258" t="s">
        <v>67</v>
      </c>
      <c r="B97" s="259"/>
      <c r="C97" s="260"/>
      <c r="D97" s="20"/>
      <c r="E97" s="20">
        <f>F97+G97+H97+I97+J97+K97+L97+M97+N97+O97+P97+Q97</f>
        <v>0</v>
      </c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</row>
    <row r="98" spans="1:17" x14ac:dyDescent="0.25">
      <c r="A98" s="136" t="s">
        <v>90</v>
      </c>
      <c r="B98" s="137"/>
      <c r="C98" s="138"/>
      <c r="D98" s="20"/>
      <c r="E98" s="20">
        <f>N98</f>
        <v>0</v>
      </c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</row>
    <row r="99" spans="1:17" x14ac:dyDescent="0.25">
      <c r="A99" s="26" t="s">
        <v>106</v>
      </c>
      <c r="C99" s="138"/>
      <c r="D99" s="20"/>
      <c r="E99" s="20">
        <f>H99</f>
        <v>0</v>
      </c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</row>
    <row r="100" spans="1:17" x14ac:dyDescent="0.25">
      <c r="A100" s="112" t="s">
        <v>164</v>
      </c>
      <c r="B100" s="59"/>
      <c r="C100" s="188"/>
      <c r="D100" s="20"/>
      <c r="E100" s="20">
        <f>SUM(F100,G100,I100,H100,J100,K100,L100,M100,N100,O100,P100,Q100)</f>
        <v>0</v>
      </c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</row>
    <row r="101" spans="1:17" x14ac:dyDescent="0.25">
      <c r="A101" s="112" t="s">
        <v>181</v>
      </c>
      <c r="B101" s="59"/>
      <c r="C101" s="188"/>
      <c r="D101" s="20"/>
      <c r="E101" s="20">
        <f>SUM(F101,G101,H101,I101,J101,K101,L101,M101,N101,O101,P101,Q101)</f>
        <v>3</v>
      </c>
      <c r="F101" s="13">
        <v>3</v>
      </c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</row>
    <row r="102" spans="1:17" x14ac:dyDescent="0.25">
      <c r="A102" s="258" t="s">
        <v>191</v>
      </c>
      <c r="B102" s="259"/>
      <c r="C102" s="260"/>
      <c r="D102" s="20"/>
      <c r="E102" s="20">
        <f>SUM(F102,G102,H102,I102,J102,K102,L102,M102,N102,O102,P102,Q102)</f>
        <v>0</v>
      </c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</row>
    <row r="103" spans="1:17" x14ac:dyDescent="0.25">
      <c r="A103" s="194"/>
      <c r="B103" s="195"/>
      <c r="C103" s="188"/>
      <c r="D103" s="20"/>
      <c r="E103" s="20">
        <f>SUM(F103,G103,H103,I103,J103,K103,L103,M103,N103,O103,P103,Q103)</f>
        <v>0</v>
      </c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</row>
    <row r="104" spans="1:17" x14ac:dyDescent="0.25">
      <c r="A104" s="299" t="s">
        <v>28</v>
      </c>
      <c r="B104" s="300"/>
      <c r="C104" s="301"/>
      <c r="D104" s="19">
        <f>SUM(D96:D97)</f>
        <v>0</v>
      </c>
      <c r="E104" s="20">
        <f t="shared" ref="E104:Q104" si="9">SUM(E96:E103)</f>
        <v>3</v>
      </c>
      <c r="F104" s="19">
        <f t="shared" si="9"/>
        <v>3</v>
      </c>
      <c r="G104" s="19">
        <f t="shared" si="9"/>
        <v>0</v>
      </c>
      <c r="H104" s="19">
        <f t="shared" si="9"/>
        <v>0</v>
      </c>
      <c r="I104" s="19">
        <f t="shared" si="9"/>
        <v>0</v>
      </c>
      <c r="J104" s="19">
        <f t="shared" si="9"/>
        <v>0</v>
      </c>
      <c r="K104" s="13">
        <f t="shared" si="9"/>
        <v>0</v>
      </c>
      <c r="L104" s="19">
        <f t="shared" si="9"/>
        <v>0</v>
      </c>
      <c r="M104" s="19">
        <f t="shared" si="9"/>
        <v>0</v>
      </c>
      <c r="N104" s="19">
        <f t="shared" si="9"/>
        <v>0</v>
      </c>
      <c r="O104" s="19">
        <f t="shared" si="9"/>
        <v>0</v>
      </c>
      <c r="P104" s="19">
        <f t="shared" si="9"/>
        <v>0</v>
      </c>
      <c r="Q104" s="19">
        <f t="shared" si="9"/>
        <v>0</v>
      </c>
    </row>
  </sheetData>
  <mergeCells count="100">
    <mergeCell ref="A6:C6"/>
    <mergeCell ref="A7:C7"/>
    <mergeCell ref="K4:K5"/>
    <mergeCell ref="A4:C5"/>
    <mergeCell ref="M33:M34"/>
    <mergeCell ref="A23:C23"/>
    <mergeCell ref="G4:G5"/>
    <mergeCell ref="H4:H5"/>
    <mergeCell ref="M4:M5"/>
    <mergeCell ref="A8:C8"/>
    <mergeCell ref="A22:C22"/>
    <mergeCell ref="A10:C10"/>
    <mergeCell ref="L4:L5"/>
    <mergeCell ref="D4:D5"/>
    <mergeCell ref="I33:I34"/>
    <mergeCell ref="A25:C25"/>
    <mergeCell ref="P33:P34"/>
    <mergeCell ref="Q33:Q34"/>
    <mergeCell ref="O4:O5"/>
    <mergeCell ref="P4:P5"/>
    <mergeCell ref="E4:E5"/>
    <mergeCell ref="Q4:Q5"/>
    <mergeCell ref="F4:F5"/>
    <mergeCell ref="K33:K34"/>
    <mergeCell ref="L33:L34"/>
    <mergeCell ref="N4:N5"/>
    <mergeCell ref="J4:J5"/>
    <mergeCell ref="G33:G34"/>
    <mergeCell ref="H33:H34"/>
    <mergeCell ref="I4:I5"/>
    <mergeCell ref="M52:M53"/>
    <mergeCell ref="A40:C40"/>
    <mergeCell ref="A46:C46"/>
    <mergeCell ref="A52:C53"/>
    <mergeCell ref="F52:F53"/>
    <mergeCell ref="A39:C39"/>
    <mergeCell ref="A45:C45"/>
    <mergeCell ref="N33:N34"/>
    <mergeCell ref="O33:O34"/>
    <mergeCell ref="A33:C34"/>
    <mergeCell ref="F33:F34"/>
    <mergeCell ref="E33:E34"/>
    <mergeCell ref="J33:J34"/>
    <mergeCell ref="A35:C35"/>
    <mergeCell ref="D33:D34"/>
    <mergeCell ref="A66:C66"/>
    <mergeCell ref="Q94:Q95"/>
    <mergeCell ref="I94:I95"/>
    <mergeCell ref="L94:L95"/>
    <mergeCell ref="H52:H53"/>
    <mergeCell ref="Q52:Q53"/>
    <mergeCell ref="Q75:Q76"/>
    <mergeCell ref="A78:C78"/>
    <mergeCell ref="A81:C81"/>
    <mergeCell ref="A87:C87"/>
    <mergeCell ref="P75:P76"/>
    <mergeCell ref="A67:C67"/>
    <mergeCell ref="P94:P95"/>
    <mergeCell ref="M94:M95"/>
    <mergeCell ref="A55:C55"/>
    <mergeCell ref="P52:P53"/>
    <mergeCell ref="A94:C95"/>
    <mergeCell ref="N52:N53"/>
    <mergeCell ref="O52:O53"/>
    <mergeCell ref="A58:C58"/>
    <mergeCell ref="A104:C104"/>
    <mergeCell ref="E75:E76"/>
    <mergeCell ref="A102:C102"/>
    <mergeCell ref="E94:E95"/>
    <mergeCell ref="A96:C96"/>
    <mergeCell ref="J94:J95"/>
    <mergeCell ref="D94:D95"/>
    <mergeCell ref="F94:F95"/>
    <mergeCell ref="A54:C54"/>
    <mergeCell ref="K52:K53"/>
    <mergeCell ref="I52:I53"/>
    <mergeCell ref="J52:J53"/>
    <mergeCell ref="G52:G53"/>
    <mergeCell ref="D52:D53"/>
    <mergeCell ref="F75:F76"/>
    <mergeCell ref="G75:G76"/>
    <mergeCell ref="L75:L76"/>
    <mergeCell ref="E52:E53"/>
    <mergeCell ref="L52:L53"/>
    <mergeCell ref="A97:C97"/>
    <mergeCell ref="O75:O76"/>
    <mergeCell ref="N94:N95"/>
    <mergeCell ref="H75:H76"/>
    <mergeCell ref="M75:M76"/>
    <mergeCell ref="N75:N76"/>
    <mergeCell ref="I75:I76"/>
    <mergeCell ref="J75:J76"/>
    <mergeCell ref="K75:K76"/>
    <mergeCell ref="O94:O95"/>
    <mergeCell ref="K94:K95"/>
    <mergeCell ref="A77:C77"/>
    <mergeCell ref="A75:C76"/>
    <mergeCell ref="D75:D76"/>
    <mergeCell ref="G94:G95"/>
    <mergeCell ref="H94:H95"/>
  </mergeCells>
  <phoneticPr fontId="0" type="noConversion"/>
  <pageMargins left="0.70866141732283472" right="0.70866141732283472" top="0.74803149606299213" bottom="0.74803149606299213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Hoja1</vt:lpstr>
      <vt:lpstr>Plan</vt:lpstr>
      <vt:lpstr>COMPORTAMIENTO</vt:lpstr>
      <vt:lpstr>Mayabeque</vt:lpstr>
      <vt:lpstr>Artemisa</vt:lpstr>
      <vt:lpstr>Otros clientes</vt:lpstr>
    </vt:vector>
  </TitlesOfParts>
  <Company>INCA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ariel</dc:creator>
  <cp:lastModifiedBy>Humberto</cp:lastModifiedBy>
  <cp:lastPrinted>2015-07-01T16:17:05Z</cp:lastPrinted>
  <dcterms:created xsi:type="dcterms:W3CDTF">2013-10-31T14:34:23Z</dcterms:created>
  <dcterms:modified xsi:type="dcterms:W3CDTF">2016-06-30T16:49:31Z</dcterms:modified>
</cp:coreProperties>
</file>